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0380" windowHeight="5715" activeTab="0"/>
  </bookViews>
  <sheets>
    <sheet name="AÑO 2017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<sst xmlns="http://schemas.openxmlformats.org/spreadsheetml/2006/main" count="70" uniqueCount="51">
  <si>
    <t xml:space="preserve"> CATEDRÁTICOS DE</t>
  </si>
  <si>
    <r>
      <t xml:space="preserve">   </t>
    </r>
    <r>
      <rPr>
        <b/>
        <u val="single"/>
        <sz val="10"/>
        <rFont val="Arial"/>
        <family val="2"/>
      </rPr>
      <t>COMPLEMENTO ESPECÍFICO POR CARGO ACADÉMICO</t>
    </r>
    <r>
      <rPr>
        <b/>
        <sz val="10"/>
        <rFont val="Arial"/>
        <family val="2"/>
      </rPr>
      <t>:</t>
    </r>
  </si>
  <si>
    <t>RETRIBUCIONES DEL PERSONAL DOCENTE</t>
  </si>
  <si>
    <t xml:space="preserve"> </t>
  </si>
  <si>
    <t>DED.</t>
  </si>
  <si>
    <t>TC</t>
  </si>
  <si>
    <t>6H</t>
  </si>
  <si>
    <t>5H</t>
  </si>
  <si>
    <t>4H</t>
  </si>
  <si>
    <t>3H</t>
  </si>
  <si>
    <t xml:space="preserve"> PROF.TITULAR DE U.</t>
  </si>
  <si>
    <t xml:space="preserve"> CATED. DE E.U.</t>
  </si>
  <si>
    <t xml:space="preserve"> PROF. TITULARES</t>
  </si>
  <si>
    <t xml:space="preserve"> DE E.U.</t>
  </si>
  <si>
    <t xml:space="preserve"> MAEST. DE TALLER</t>
  </si>
  <si>
    <t xml:space="preserve"> TC</t>
  </si>
  <si>
    <t xml:space="preserve"> O LABORATORIO</t>
  </si>
  <si>
    <t>Sueldo</t>
  </si>
  <si>
    <t>Mensual</t>
  </si>
  <si>
    <t>C56</t>
  </si>
  <si>
    <t>C57</t>
  </si>
  <si>
    <t>--</t>
  </si>
  <si>
    <t>RECTOR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</si>
  <si>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DECANO Y DIRECTOR DE FACULTAD, E.T.S., E.U. Y COLEGIO UNIVERSITARIO .................................................................................................................................................................................................................................</t>
  </si>
  <si>
    <t>VICEDECANO, SUBDIRECTOR Y SECRETARIO DE LOS MISMOS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</si>
  <si>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ADJUNTO VICERRECTOR Y ADJUNTO AL DEFENSOR UNIVERSITARIO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</si>
  <si>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VICERRECTOR, SECRETARIO GENERAL, ADJUNTO AL RECTOR / DIRECTOR DEL GABINETE Y DEFENSOR UNIVERSITARIO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</si>
  <si>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INSTITUTO UNIVERSITARIO .....................................................................................................................................................................................................................................</t>
  </si>
  <si>
    <t>DIRECTOR DE INSTITUTO UNIVERSITARIO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</si>
  <si>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CENTRO I+D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</si>
  <si>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DEPARTAMENTO / ADJUNTO AL COORDINADOR DE DEPARTAMENTO .....................................................................................................................................................................................................................................</t>
  </si>
  <si>
    <t>DIRECTOR DE DEPARTAMENTO / COORDINADOR DE DEPARTAMENTO 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</si>
  <si>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NUMERARIO E INTERINO AÑO 2017</t>
  </si>
  <si>
    <t xml:space="preserve"> UNIVERSIDAD       </t>
  </si>
  <si>
    <t>P. Extra Sueldo</t>
  </si>
  <si>
    <t>Compl. Destino</t>
  </si>
  <si>
    <t>Compl. Específico</t>
  </si>
  <si>
    <t>Compl. Autonómico</t>
  </si>
  <si>
    <t>Total mensual</t>
  </si>
  <si>
    <t>Total Anual</t>
  </si>
  <si>
    <t>Trienio unitario</t>
  </si>
  <si>
    <t>Paga Extra Compl. Específico</t>
  </si>
  <si>
    <t>P. Extra Compl Destino</t>
  </si>
  <si>
    <t>Trienio Paga Extra unitario</t>
  </si>
  <si>
    <t xml:space="preserve"> CATEDRÁTICOS DE UNIVERSIDA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</si>
  <si>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UNIVERSIDAD Y CATEDRÁTICOS DE E.U..................................................................................................................................................................................................................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</si>
  <si>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ESCUELA UNIVERSITARIA........................................................................................................................................................................................................................................................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</si>
  <si>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Complemento específico por mérito docentes "QUINQUENIOS"</t>
  </si>
  <si>
    <t xml:space="preserve">  Complemento productiividad por la actividad investigadora "SEXENIOS"</t>
  </si>
  <si>
    <r>
      <rPr>
        <b/>
        <u val="single"/>
        <sz val="10"/>
        <rFont val="Arial"/>
        <family val="2"/>
      </rPr>
      <t>EL COMPLEMENTO AUTONÓMICO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SI HA CUMPLIDO EN LOS ÚLTIMOS 6 AÑOS UN SEXENIO, SE INCREMENTA  49,27 € = 334,27 €</t>
    </r>
  </si>
  <si>
    <t>CATEGORÍA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</si>
</sst>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\-"/>
    <numFmt numFmtId="181" formatCode="0.000"/>
    <numFmt numFmtId="182" formatCode="#,##0.000"/>
    <numFmt numFmtId="183" formatCode="#,##0.00\ [$€-1];[Red]\-#,##0.00\ [$€-1]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thick"/>
      <right style="thick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8" fillId="0" borderId="13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 quotePrefix="1">
      <alignment horizontal="center"/>
    </xf>
    <xf numFmtId="4" fontId="0" fillId="33" borderId="12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 quotePrefix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0" fillId="33" borderId="4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3">
      <selection activeCell="A5" sqref="A5"/>
    </sheetView>
  </sheetViews>
  <sheetFormatPr defaultColWidth="11.421875" defaultRowHeight="12.75"/>
  <cols>
    <col min="1" max="1" width="20.7109375" style="1" customWidth="1"/>
    <col min="2" max="2" width="4.28125" style="1" bestFit="1" customWidth="1"/>
    <col min="3" max="3" width="11.7109375" style="23" customWidth="1"/>
    <col min="4" max="4" width="11.421875" style="23" customWidth="1"/>
    <col min="5" max="5" width="9.8515625" style="1" customWidth="1"/>
    <col min="6" max="6" width="12.7109375" style="23" customWidth="1"/>
    <col min="7" max="7" width="11.00390625" style="23" customWidth="1"/>
    <col min="8" max="8" width="15.00390625" style="23" customWidth="1"/>
    <col min="9" max="9" width="11.421875" style="1" customWidth="1"/>
    <col min="10" max="10" width="14.28125" style="1" customWidth="1"/>
    <col min="11" max="11" width="13.421875" style="1" customWidth="1"/>
    <col min="12" max="12" width="11.8515625" style="1" customWidth="1"/>
    <col min="13" max="13" width="13.140625" style="1" customWidth="1"/>
    <col min="14" max="14" width="9.00390625" style="1" bestFit="1" customWidth="1"/>
    <col min="15" max="16384" width="11.421875" style="1" customWidth="1"/>
  </cols>
  <sheetData>
    <row r="1" spans="1:14" ht="23.25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3.25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1" ht="15.75" customHeight="1" thickBot="1">
      <c r="A3" s="2"/>
      <c r="B3" s="3"/>
      <c r="C3" s="24"/>
      <c r="D3" s="24"/>
      <c r="E3" s="3"/>
      <c r="F3" s="3"/>
      <c r="G3" s="19"/>
      <c r="H3" s="4"/>
      <c r="K3" s="51"/>
    </row>
    <row r="4" spans="1:13" s="25" customFormat="1" ht="37.5" customHeight="1" thickBot="1" thickTop="1">
      <c r="A4" s="54" t="s">
        <v>50</v>
      </c>
      <c r="B4" s="55" t="s">
        <v>4</v>
      </c>
      <c r="C4" s="63" t="s">
        <v>17</v>
      </c>
      <c r="D4" s="64" t="s">
        <v>34</v>
      </c>
      <c r="E4" s="63" t="s">
        <v>35</v>
      </c>
      <c r="F4" s="64" t="s">
        <v>42</v>
      </c>
      <c r="G4" s="63" t="s">
        <v>36</v>
      </c>
      <c r="H4" s="64" t="s">
        <v>41</v>
      </c>
      <c r="I4" s="65" t="s">
        <v>37</v>
      </c>
      <c r="J4" s="65" t="s">
        <v>38</v>
      </c>
      <c r="K4" s="65" t="s">
        <v>39</v>
      </c>
      <c r="L4" s="63" t="s">
        <v>40</v>
      </c>
      <c r="M4" s="66" t="s">
        <v>43</v>
      </c>
    </row>
    <row r="5" spans="1:13" ht="13.5" thickTop="1">
      <c r="A5" s="53" t="s">
        <v>0</v>
      </c>
      <c r="B5" s="67" t="s">
        <v>5</v>
      </c>
      <c r="C5" s="68">
        <v>1131.36</v>
      </c>
      <c r="D5" s="69">
        <v>698.13</v>
      </c>
      <c r="E5" s="68">
        <v>886.4</v>
      </c>
      <c r="F5" s="69">
        <f aca="true" t="shared" si="0" ref="F5:F24">E5</f>
        <v>886.4</v>
      </c>
      <c r="G5" s="68">
        <v>999.41</v>
      </c>
      <c r="H5" s="69">
        <f>G5</f>
        <v>999.41</v>
      </c>
      <c r="I5" s="70">
        <v>285</v>
      </c>
      <c r="J5" s="70">
        <f aca="true" t="shared" si="1" ref="J5:J24">C5+E5+G5+I5</f>
        <v>3302.1699999999996</v>
      </c>
      <c r="K5" s="70">
        <f>C5*12+D5*2+F5*14+G5*14+I5*12</f>
        <v>44793.92</v>
      </c>
      <c r="L5" s="68">
        <v>43.52</v>
      </c>
      <c r="M5" s="71">
        <v>26.85</v>
      </c>
    </row>
    <row r="6" spans="1:13" ht="12.75">
      <c r="A6" s="17" t="s">
        <v>33</v>
      </c>
      <c r="B6" s="72" t="s">
        <v>6</v>
      </c>
      <c r="C6" s="73">
        <f>ROUND(C5*43.32%,2)</f>
        <v>490.11</v>
      </c>
      <c r="D6" s="74">
        <f>ROUND(D5*43.32%,2)</f>
        <v>302.43</v>
      </c>
      <c r="E6" s="73">
        <f>ROUND(($E$5*12+$G$5*12)*43.32%/12,2)</f>
        <v>816.93</v>
      </c>
      <c r="F6" s="74">
        <f t="shared" si="0"/>
        <v>816.93</v>
      </c>
      <c r="G6" s="73">
        <v>0</v>
      </c>
      <c r="H6" s="74">
        <v>0</v>
      </c>
      <c r="I6" s="75">
        <v>91.2</v>
      </c>
      <c r="J6" s="75">
        <f t="shared" si="1"/>
        <v>1398.24</v>
      </c>
      <c r="K6" s="75">
        <f aca="true" t="shared" si="2" ref="K6:K24">C6*12+D6*2+F6*14+G6*14+I6*12</f>
        <v>19017.6</v>
      </c>
      <c r="L6" s="73">
        <f>ROUND(L5*43.32%,2)</f>
        <v>18.85</v>
      </c>
      <c r="M6" s="76">
        <f>ROUND(M5*43.32%,2)</f>
        <v>11.63</v>
      </c>
    </row>
    <row r="7" spans="1:13" ht="12.75">
      <c r="A7" s="34"/>
      <c r="B7" s="72" t="s">
        <v>7</v>
      </c>
      <c r="C7" s="73">
        <f>ROUND(C5*36.1%,2)</f>
        <v>408.42</v>
      </c>
      <c r="D7" s="74">
        <f>ROUND(D5*36.1%,2)</f>
        <v>252.02</v>
      </c>
      <c r="E7" s="73">
        <f>ROUND(($E$5*12+$G$5*12)*36.1%/12,2)</f>
        <v>680.78</v>
      </c>
      <c r="F7" s="74">
        <f t="shared" si="0"/>
        <v>680.78</v>
      </c>
      <c r="G7" s="73">
        <v>0</v>
      </c>
      <c r="H7" s="74">
        <v>0</v>
      </c>
      <c r="I7" s="75">
        <v>76</v>
      </c>
      <c r="J7" s="75">
        <f t="shared" si="1"/>
        <v>1165.2</v>
      </c>
      <c r="K7" s="75">
        <f t="shared" si="2"/>
        <v>15848</v>
      </c>
      <c r="L7" s="73">
        <f>ROUND(L5*36.1%,2)</f>
        <v>15.71</v>
      </c>
      <c r="M7" s="76">
        <f>ROUND(M5*36.1%,2)</f>
        <v>9.69</v>
      </c>
    </row>
    <row r="8" spans="1:13" ht="12.75">
      <c r="A8" s="6"/>
      <c r="B8" s="72" t="s">
        <v>8</v>
      </c>
      <c r="C8" s="73">
        <f>ROUND(C5*28.88%,2)</f>
        <v>326.74</v>
      </c>
      <c r="D8" s="74">
        <f>ROUND(D5*28.88%,2)</f>
        <v>201.62</v>
      </c>
      <c r="E8" s="73">
        <f>ROUND(($E$5*12+$G$5*12)*28.88%/12,2)</f>
        <v>544.62</v>
      </c>
      <c r="F8" s="74">
        <f t="shared" si="0"/>
        <v>544.62</v>
      </c>
      <c r="G8" s="73">
        <v>0</v>
      </c>
      <c r="H8" s="74">
        <v>0</v>
      </c>
      <c r="I8" s="75">
        <v>60.8</v>
      </c>
      <c r="J8" s="75">
        <f t="shared" si="1"/>
        <v>932.16</v>
      </c>
      <c r="K8" s="75">
        <f t="shared" si="2"/>
        <v>12678.4</v>
      </c>
      <c r="L8" s="73">
        <f>ROUND(L5*28.88%,2)</f>
        <v>12.57</v>
      </c>
      <c r="M8" s="76">
        <f>ROUND(M5*28.88%,2)</f>
        <v>7.75</v>
      </c>
    </row>
    <row r="9" spans="1:13" ht="13.5" thickBot="1">
      <c r="A9" s="35"/>
      <c r="B9" s="8" t="s">
        <v>9</v>
      </c>
      <c r="C9" s="77">
        <f>ROUND(C5*21.66%,2)</f>
        <v>245.05</v>
      </c>
      <c r="D9" s="78">
        <f>ROUND(D5*21.66%,2)</f>
        <v>151.21</v>
      </c>
      <c r="E9" s="79">
        <f>ROUND(($E$5*12+$G$5*12)*21.66%/12,2)</f>
        <v>408.47</v>
      </c>
      <c r="F9" s="80">
        <f t="shared" si="0"/>
        <v>408.47</v>
      </c>
      <c r="G9" s="77">
        <v>0</v>
      </c>
      <c r="H9" s="80">
        <v>0</v>
      </c>
      <c r="I9" s="81">
        <v>45.6</v>
      </c>
      <c r="J9" s="81">
        <f t="shared" si="1"/>
        <v>699.12</v>
      </c>
      <c r="K9" s="81">
        <f t="shared" si="2"/>
        <v>9508.800000000001</v>
      </c>
      <c r="L9" s="79">
        <f>ROUND(L5*21.66%,2)</f>
        <v>9.43</v>
      </c>
      <c r="M9" s="82">
        <f>ROUND(M5*21.66%,2)</f>
        <v>5.82</v>
      </c>
    </row>
    <row r="10" spans="1:13" ht="13.5" thickTop="1">
      <c r="A10" s="53" t="s">
        <v>10</v>
      </c>
      <c r="B10" s="67" t="s">
        <v>5</v>
      </c>
      <c r="C10" s="68">
        <v>1131.36</v>
      </c>
      <c r="D10" s="69">
        <v>698.13</v>
      </c>
      <c r="E10" s="68">
        <v>811.85</v>
      </c>
      <c r="F10" s="69">
        <f t="shared" si="0"/>
        <v>811.85</v>
      </c>
      <c r="G10" s="68">
        <v>466.25</v>
      </c>
      <c r="H10" s="69">
        <f>G10</f>
        <v>466.25</v>
      </c>
      <c r="I10" s="70">
        <v>285</v>
      </c>
      <c r="J10" s="70">
        <f t="shared" si="1"/>
        <v>2694.46</v>
      </c>
      <c r="K10" s="70">
        <f t="shared" si="2"/>
        <v>36285.979999999996</v>
      </c>
      <c r="L10" s="68">
        <v>43.52</v>
      </c>
      <c r="M10" s="71">
        <v>26.85</v>
      </c>
    </row>
    <row r="11" spans="1:13" ht="12.75">
      <c r="A11" s="17" t="s">
        <v>11</v>
      </c>
      <c r="B11" s="72" t="s">
        <v>6</v>
      </c>
      <c r="C11" s="73">
        <f>ROUND(C10*43.32%,2)</f>
        <v>490.11</v>
      </c>
      <c r="D11" s="74">
        <f>ROUND(D10*43.32%,2)</f>
        <v>302.43</v>
      </c>
      <c r="E11" s="73">
        <f>ROUND(($E$10*12+$G$10*12)*43.32%/12,2)</f>
        <v>553.67</v>
      </c>
      <c r="F11" s="74">
        <f t="shared" si="0"/>
        <v>553.67</v>
      </c>
      <c r="G11" s="73">
        <v>0</v>
      </c>
      <c r="H11" s="74">
        <v>0</v>
      </c>
      <c r="I11" s="75">
        <v>91.2</v>
      </c>
      <c r="J11" s="75">
        <f t="shared" si="1"/>
        <v>1134.98</v>
      </c>
      <c r="K11" s="75">
        <f t="shared" si="2"/>
        <v>15331.959999999997</v>
      </c>
      <c r="L11" s="73">
        <f>ROUND(L10*43.32%,2)</f>
        <v>18.85</v>
      </c>
      <c r="M11" s="76">
        <f>ROUND(M10*43.32%,2)</f>
        <v>11.63</v>
      </c>
    </row>
    <row r="12" spans="1:13" ht="12.75">
      <c r="A12" s="6" t="s">
        <v>3</v>
      </c>
      <c r="B12" s="72" t="s">
        <v>7</v>
      </c>
      <c r="C12" s="73">
        <f>ROUND(C10*36.1%,2)</f>
        <v>408.42</v>
      </c>
      <c r="D12" s="74">
        <f>ROUND(D10*36.1%,2)</f>
        <v>252.02</v>
      </c>
      <c r="E12" s="73">
        <f>ROUND(($E$10*12+$G$10*12)*36.1%/12,2)</f>
        <v>461.39</v>
      </c>
      <c r="F12" s="74">
        <f t="shared" si="0"/>
        <v>461.39</v>
      </c>
      <c r="G12" s="73">
        <v>0</v>
      </c>
      <c r="H12" s="74">
        <v>0</v>
      </c>
      <c r="I12" s="75">
        <v>76</v>
      </c>
      <c r="J12" s="75">
        <f t="shared" si="1"/>
        <v>945.81</v>
      </c>
      <c r="K12" s="75">
        <f t="shared" si="2"/>
        <v>12776.54</v>
      </c>
      <c r="L12" s="73">
        <f>ROUND(L10*36.1%,2)</f>
        <v>15.71</v>
      </c>
      <c r="M12" s="76">
        <f>ROUND(M10*36.1%,2)</f>
        <v>9.69</v>
      </c>
    </row>
    <row r="13" spans="1:13" ht="12.75">
      <c r="A13" s="6"/>
      <c r="B13" s="72" t="s">
        <v>8</v>
      </c>
      <c r="C13" s="73">
        <f>ROUND(C10*28.88%,2)</f>
        <v>326.74</v>
      </c>
      <c r="D13" s="74">
        <f>ROUND(D10*28.88%,2)</f>
        <v>201.62</v>
      </c>
      <c r="E13" s="73">
        <f>ROUND(($E$10*12+$G$10*12)*28.88%/12,2)</f>
        <v>369.12</v>
      </c>
      <c r="F13" s="74">
        <f t="shared" si="0"/>
        <v>369.12</v>
      </c>
      <c r="G13" s="73">
        <v>0</v>
      </c>
      <c r="H13" s="74">
        <v>0</v>
      </c>
      <c r="I13" s="75">
        <v>60.8</v>
      </c>
      <c r="J13" s="75">
        <f t="shared" si="1"/>
        <v>756.66</v>
      </c>
      <c r="K13" s="75">
        <f t="shared" si="2"/>
        <v>10221.4</v>
      </c>
      <c r="L13" s="73">
        <f>ROUND(L10*28.88%,2)</f>
        <v>12.57</v>
      </c>
      <c r="M13" s="76">
        <f>ROUND(M10*28.88%,2)</f>
        <v>7.75</v>
      </c>
    </row>
    <row r="14" spans="1:13" ht="13.5" thickBot="1">
      <c r="A14" s="7"/>
      <c r="B14" s="8" t="s">
        <v>9</v>
      </c>
      <c r="C14" s="77">
        <f>ROUND(C10*21.66%,2)</f>
        <v>245.05</v>
      </c>
      <c r="D14" s="78">
        <f>ROUND(D10*21.66%,2)</f>
        <v>151.21</v>
      </c>
      <c r="E14" s="79">
        <f>ROUND(($E$10*12+$G$10*12)*21.66%/12,2)</f>
        <v>276.84</v>
      </c>
      <c r="F14" s="80">
        <f t="shared" si="0"/>
        <v>276.84</v>
      </c>
      <c r="G14" s="77">
        <v>0</v>
      </c>
      <c r="H14" s="80">
        <v>0</v>
      </c>
      <c r="I14" s="81">
        <v>45.6</v>
      </c>
      <c r="J14" s="81">
        <f t="shared" si="1"/>
        <v>567.49</v>
      </c>
      <c r="K14" s="81">
        <f t="shared" si="2"/>
        <v>7665.9800000000005</v>
      </c>
      <c r="L14" s="79">
        <f>ROUND(L10*21.66%,2)</f>
        <v>9.43</v>
      </c>
      <c r="M14" s="82">
        <f>ROUND(M10*21.66%,2)</f>
        <v>5.82</v>
      </c>
    </row>
    <row r="15" spans="1:13" ht="13.5" thickTop="1">
      <c r="A15" s="53" t="s">
        <v>12</v>
      </c>
      <c r="B15" s="67" t="s">
        <v>5</v>
      </c>
      <c r="C15" s="68">
        <v>1131.36</v>
      </c>
      <c r="D15" s="69">
        <v>698.13</v>
      </c>
      <c r="E15" s="68">
        <v>712.25</v>
      </c>
      <c r="F15" s="69">
        <f t="shared" si="0"/>
        <v>712.25</v>
      </c>
      <c r="G15" s="68">
        <v>287.86</v>
      </c>
      <c r="H15" s="69">
        <f>G15</f>
        <v>287.86</v>
      </c>
      <c r="I15" s="70">
        <v>285</v>
      </c>
      <c r="J15" s="70">
        <f t="shared" si="1"/>
        <v>2416.47</v>
      </c>
      <c r="K15" s="70">
        <f t="shared" si="2"/>
        <v>32394.120000000003</v>
      </c>
      <c r="L15" s="68">
        <v>43.52</v>
      </c>
      <c r="M15" s="71">
        <v>26.85</v>
      </c>
    </row>
    <row r="16" spans="1:13" ht="12.75">
      <c r="A16" s="17" t="s">
        <v>13</v>
      </c>
      <c r="B16" s="72" t="s">
        <v>6</v>
      </c>
      <c r="C16" s="73">
        <f>ROUND(C15*43.32%,2)</f>
        <v>490.11</v>
      </c>
      <c r="D16" s="74">
        <f>ROUND(D15*43.32%,2)</f>
        <v>302.43</v>
      </c>
      <c r="E16" s="73">
        <f>ROUND(($E$15*12+$G$15*12)*43.32%/12,2)</f>
        <v>433.25</v>
      </c>
      <c r="F16" s="74">
        <f t="shared" si="0"/>
        <v>433.25</v>
      </c>
      <c r="G16" s="73">
        <v>0</v>
      </c>
      <c r="H16" s="74">
        <v>0</v>
      </c>
      <c r="I16" s="75">
        <v>91.2</v>
      </c>
      <c r="J16" s="75">
        <f t="shared" si="1"/>
        <v>1014.5600000000001</v>
      </c>
      <c r="K16" s="75">
        <f t="shared" si="2"/>
        <v>13646.08</v>
      </c>
      <c r="L16" s="73">
        <f>ROUND(L15*43.32%,2)</f>
        <v>18.85</v>
      </c>
      <c r="M16" s="76">
        <f>ROUND(M15*43.32%,2)</f>
        <v>11.63</v>
      </c>
    </row>
    <row r="17" spans="1:13" ht="12.75">
      <c r="A17" s="6"/>
      <c r="B17" s="72" t="s">
        <v>7</v>
      </c>
      <c r="C17" s="73">
        <f>ROUND(C15*36.1%,2)</f>
        <v>408.42</v>
      </c>
      <c r="D17" s="74">
        <f>ROUND(D15*36.1%,2)</f>
        <v>252.02</v>
      </c>
      <c r="E17" s="73">
        <f>ROUND(($E$15*12+$G$15*12)*36.1%/12,2)</f>
        <v>361.04</v>
      </c>
      <c r="F17" s="74">
        <f t="shared" si="0"/>
        <v>361.04</v>
      </c>
      <c r="G17" s="73">
        <v>0</v>
      </c>
      <c r="H17" s="74">
        <v>0</v>
      </c>
      <c r="I17" s="75">
        <v>76</v>
      </c>
      <c r="J17" s="75">
        <f t="shared" si="1"/>
        <v>845.46</v>
      </c>
      <c r="K17" s="75">
        <f t="shared" si="2"/>
        <v>11371.64</v>
      </c>
      <c r="L17" s="73">
        <f>ROUND(L15*36.1%,2)</f>
        <v>15.71</v>
      </c>
      <c r="M17" s="76">
        <f>ROUND(M15*36.1%,2)</f>
        <v>9.69</v>
      </c>
    </row>
    <row r="18" spans="1:13" ht="12.75">
      <c r="A18" s="6"/>
      <c r="B18" s="72" t="s">
        <v>8</v>
      </c>
      <c r="C18" s="73">
        <f>ROUND(C15*28.88%,2)</f>
        <v>326.74</v>
      </c>
      <c r="D18" s="74">
        <f>ROUND(D15*28.88%,2)</f>
        <v>201.62</v>
      </c>
      <c r="E18" s="73">
        <f>ROUND(($E$15*12+$G$15*12)*28.88%/12,2)</f>
        <v>288.83</v>
      </c>
      <c r="F18" s="74">
        <f t="shared" si="0"/>
        <v>288.83</v>
      </c>
      <c r="G18" s="73">
        <v>0</v>
      </c>
      <c r="H18" s="74">
        <v>0</v>
      </c>
      <c r="I18" s="75">
        <v>60.8</v>
      </c>
      <c r="J18" s="75">
        <f t="shared" si="1"/>
        <v>676.3699999999999</v>
      </c>
      <c r="K18" s="75">
        <f t="shared" si="2"/>
        <v>9097.34</v>
      </c>
      <c r="L18" s="73">
        <f>ROUND(L15*28.88%,2)</f>
        <v>12.57</v>
      </c>
      <c r="M18" s="76">
        <f>ROUND(M15*28.88%,2)</f>
        <v>7.75</v>
      </c>
    </row>
    <row r="19" spans="1:13" ht="13.5" thickBot="1">
      <c r="A19" s="7"/>
      <c r="B19" s="8" t="s">
        <v>9</v>
      </c>
      <c r="C19" s="77">
        <f>ROUND(C15*21.66%,2)</f>
        <v>245.05</v>
      </c>
      <c r="D19" s="78">
        <f>ROUND(D15*21.66%,2)</f>
        <v>151.21</v>
      </c>
      <c r="E19" s="79">
        <f>ROUND(($E$15*12+$G$15*12)*21.66%/12,2)</f>
        <v>216.62</v>
      </c>
      <c r="F19" s="80">
        <f t="shared" si="0"/>
        <v>216.62</v>
      </c>
      <c r="G19" s="77">
        <v>0</v>
      </c>
      <c r="H19" s="80">
        <v>0</v>
      </c>
      <c r="I19" s="81">
        <v>45.6</v>
      </c>
      <c r="J19" s="81">
        <f t="shared" si="1"/>
        <v>507.27000000000004</v>
      </c>
      <c r="K19" s="81">
        <f t="shared" si="2"/>
        <v>6822.900000000001</v>
      </c>
      <c r="L19" s="79">
        <f>ROUND(L15*21.66%,2)</f>
        <v>9.43</v>
      </c>
      <c r="M19" s="83">
        <f>ROUND(M15*21.66%,2)</f>
        <v>5.82</v>
      </c>
    </row>
    <row r="20" spans="1:13" ht="13.5" thickTop="1">
      <c r="A20" s="53" t="s">
        <v>14</v>
      </c>
      <c r="B20" s="67" t="s">
        <v>15</v>
      </c>
      <c r="C20" s="68">
        <v>978.26</v>
      </c>
      <c r="D20" s="69">
        <v>713.45</v>
      </c>
      <c r="E20" s="68">
        <v>594.64</v>
      </c>
      <c r="F20" s="69">
        <f t="shared" si="0"/>
        <v>594.64</v>
      </c>
      <c r="G20" s="68">
        <v>237.4</v>
      </c>
      <c r="H20" s="69">
        <f>G20</f>
        <v>237.4</v>
      </c>
      <c r="I20" s="70">
        <v>285</v>
      </c>
      <c r="J20" s="70">
        <f t="shared" si="1"/>
        <v>2095.3</v>
      </c>
      <c r="K20" s="70">
        <f t="shared" si="2"/>
        <v>28234.579999999994</v>
      </c>
      <c r="L20" s="68">
        <v>35.48</v>
      </c>
      <c r="M20" s="71">
        <v>25.87</v>
      </c>
    </row>
    <row r="21" spans="1:13" ht="12.75">
      <c r="A21" s="17" t="s">
        <v>16</v>
      </c>
      <c r="B21" s="72" t="s">
        <v>6</v>
      </c>
      <c r="C21" s="73">
        <f>ROUND(C20*43.32%,2)</f>
        <v>423.78</v>
      </c>
      <c r="D21" s="74">
        <f>ROUND(D20*43.32%,2)</f>
        <v>309.07</v>
      </c>
      <c r="E21" s="73">
        <f>ROUND(($E$20*12+$G$20*12)*43.32%/12,2)</f>
        <v>360.44</v>
      </c>
      <c r="F21" s="74">
        <f t="shared" si="0"/>
        <v>360.44</v>
      </c>
      <c r="G21" s="73">
        <v>0</v>
      </c>
      <c r="H21" s="74">
        <v>0</v>
      </c>
      <c r="I21" s="75">
        <v>91.2</v>
      </c>
      <c r="J21" s="75">
        <f t="shared" si="1"/>
        <v>875.4200000000001</v>
      </c>
      <c r="K21" s="75">
        <f t="shared" si="2"/>
        <v>11844.06</v>
      </c>
      <c r="L21" s="73">
        <f>ROUND(L20*43.32%,2)</f>
        <v>15.37</v>
      </c>
      <c r="M21" s="76">
        <f>ROUND(M20*43.32%,2)</f>
        <v>11.21</v>
      </c>
    </row>
    <row r="22" spans="1:13" ht="12.75">
      <c r="A22" s="6"/>
      <c r="B22" s="72" t="s">
        <v>7</v>
      </c>
      <c r="C22" s="73">
        <f>ROUND(C20*36.1%,2)</f>
        <v>353.15</v>
      </c>
      <c r="D22" s="74">
        <f>ROUND(D20*36.1%,2)</f>
        <v>257.56</v>
      </c>
      <c r="E22" s="73">
        <f>ROUND(($E$20*12+$G$20*12)*36.1%/12,2)</f>
        <v>300.37</v>
      </c>
      <c r="F22" s="74">
        <f t="shared" si="0"/>
        <v>300.37</v>
      </c>
      <c r="G22" s="73">
        <v>0</v>
      </c>
      <c r="H22" s="74">
        <v>0</v>
      </c>
      <c r="I22" s="75">
        <v>76</v>
      </c>
      <c r="J22" s="75">
        <f t="shared" si="1"/>
        <v>729.52</v>
      </c>
      <c r="K22" s="75">
        <f t="shared" si="2"/>
        <v>9870.099999999999</v>
      </c>
      <c r="L22" s="73">
        <f>ROUND(L20*36.1%,2)</f>
        <v>12.81</v>
      </c>
      <c r="M22" s="76">
        <f>ROUND(M20*36.1%,2)</f>
        <v>9.34</v>
      </c>
    </row>
    <row r="23" spans="1:13" ht="12.75">
      <c r="A23" s="6"/>
      <c r="B23" s="72" t="s">
        <v>8</v>
      </c>
      <c r="C23" s="73">
        <f>ROUND(C20*28.88%,2)</f>
        <v>282.52</v>
      </c>
      <c r="D23" s="74">
        <f>ROUND(D20*28.88%,2)</f>
        <v>206.04</v>
      </c>
      <c r="E23" s="73">
        <f>ROUND(($E$20*12+$G$20*12)*28.88%/12,2)</f>
        <v>240.29</v>
      </c>
      <c r="F23" s="74">
        <f t="shared" si="0"/>
        <v>240.29</v>
      </c>
      <c r="G23" s="73">
        <v>0</v>
      </c>
      <c r="H23" s="74">
        <v>0</v>
      </c>
      <c r="I23" s="75">
        <v>60.8</v>
      </c>
      <c r="J23" s="75">
        <f t="shared" si="1"/>
        <v>583.6099999999999</v>
      </c>
      <c r="K23" s="75">
        <f t="shared" si="2"/>
        <v>7895.98</v>
      </c>
      <c r="L23" s="73">
        <f>ROUND(L20*28.88%,2)</f>
        <v>10.25</v>
      </c>
      <c r="M23" s="76">
        <f>ROUND(M20*28.88%,2)</f>
        <v>7.47</v>
      </c>
    </row>
    <row r="24" spans="1:13" ht="13.5" thickBot="1">
      <c r="A24" s="7"/>
      <c r="B24" s="8" t="s">
        <v>9</v>
      </c>
      <c r="C24" s="77">
        <f>ROUND(C20*21.66%,2)</f>
        <v>211.89</v>
      </c>
      <c r="D24" s="78">
        <f>ROUND(D20*21.66%,2)</f>
        <v>154.53</v>
      </c>
      <c r="E24" s="77">
        <f>ROUND(($E$20*12+$G$20*12)*21.66%/12,2)</f>
        <v>180.22</v>
      </c>
      <c r="F24" s="83">
        <f t="shared" si="0"/>
        <v>180.22</v>
      </c>
      <c r="G24" s="77">
        <v>0</v>
      </c>
      <c r="H24" s="78">
        <v>0</v>
      </c>
      <c r="I24" s="84">
        <v>45.6</v>
      </c>
      <c r="J24" s="84">
        <f t="shared" si="1"/>
        <v>437.71000000000004</v>
      </c>
      <c r="K24" s="84">
        <f t="shared" si="2"/>
        <v>5922.0199999999995</v>
      </c>
      <c r="L24" s="77">
        <f>ROUND(L20*21.66%,2)</f>
        <v>7.68</v>
      </c>
      <c r="M24" s="83">
        <f>ROUND(M20*21.66%,2)</f>
        <v>5.6</v>
      </c>
    </row>
    <row r="25" spans="1:8" ht="18.75" customHeight="1" thickTop="1">
      <c r="A25" s="52" t="s">
        <v>49</v>
      </c>
      <c r="B25" s="9"/>
      <c r="C25" s="21"/>
      <c r="D25" s="21"/>
      <c r="E25" s="10"/>
      <c r="F25" s="21"/>
      <c r="G25" s="21"/>
      <c r="H25" s="20"/>
    </row>
    <row r="26" spans="1:8" ht="12.75">
      <c r="A26" s="18"/>
      <c r="B26" s="9"/>
      <c r="C26" s="21"/>
      <c r="D26" s="21"/>
      <c r="E26" s="10"/>
      <c r="F26" s="21"/>
      <c r="G26" s="21"/>
      <c r="H26" s="21"/>
    </row>
    <row r="27" spans="1:8" ht="9" customHeight="1" thickBot="1">
      <c r="A27" s="11"/>
      <c r="B27" s="9"/>
      <c r="C27" s="21"/>
      <c r="D27" s="21"/>
      <c r="E27" s="10"/>
      <c r="F27" s="21"/>
      <c r="G27" s="21"/>
      <c r="H27" s="21"/>
    </row>
    <row r="28" spans="1:13" ht="15" customHeight="1" thickTop="1">
      <c r="A28" s="12" t="s">
        <v>1</v>
      </c>
      <c r="B28" s="13"/>
      <c r="C28" s="22"/>
      <c r="D28" s="22"/>
      <c r="E28" s="14"/>
      <c r="F28" s="22"/>
      <c r="G28" s="29"/>
      <c r="H28" s="47"/>
      <c r="I28" s="47"/>
      <c r="J28" s="47"/>
      <c r="K28" s="47"/>
      <c r="L28" s="49" t="s">
        <v>18</v>
      </c>
      <c r="M28" s="45" t="s">
        <v>18</v>
      </c>
    </row>
    <row r="29" spans="1:13" ht="15" customHeight="1" thickBot="1">
      <c r="A29" s="27"/>
      <c r="B29" s="15"/>
      <c r="C29" s="20"/>
      <c r="D29" s="20"/>
      <c r="E29" s="16"/>
      <c r="F29" s="20"/>
      <c r="G29" s="20"/>
      <c r="H29" s="42"/>
      <c r="I29" s="42"/>
      <c r="J29" s="42"/>
      <c r="K29" s="42"/>
      <c r="L29" s="50" t="s">
        <v>19</v>
      </c>
      <c r="M29" s="48" t="s">
        <v>20</v>
      </c>
    </row>
    <row r="30" spans="1:13" ht="9.75" customHeight="1" thickTop="1">
      <c r="A30" s="27"/>
      <c r="B30" s="15"/>
      <c r="C30" s="20"/>
      <c r="D30" s="20"/>
      <c r="E30" s="16"/>
      <c r="F30" s="20"/>
      <c r="G30" s="20"/>
      <c r="H30" s="42"/>
      <c r="I30" s="42"/>
      <c r="J30" s="42"/>
      <c r="K30" s="42"/>
      <c r="L30" s="30"/>
      <c r="M30" s="46"/>
    </row>
    <row r="31" spans="1:13" ht="12.75">
      <c r="A31" s="101" t="s">
        <v>22</v>
      </c>
      <c r="B31" s="102"/>
      <c r="C31" s="95"/>
      <c r="D31" s="95"/>
      <c r="E31" s="103"/>
      <c r="F31" s="95"/>
      <c r="G31" s="96"/>
      <c r="H31" s="42"/>
      <c r="I31" s="42"/>
      <c r="J31" s="42"/>
      <c r="K31" s="42"/>
      <c r="L31" s="85">
        <v>1453.44</v>
      </c>
      <c r="M31" s="86">
        <v>303.96</v>
      </c>
    </row>
    <row r="32" spans="1:13" ht="12.75">
      <c r="A32" s="101" t="s">
        <v>26</v>
      </c>
      <c r="B32" s="102"/>
      <c r="C32" s="95"/>
      <c r="D32" s="95"/>
      <c r="E32" s="103"/>
      <c r="F32" s="95"/>
      <c r="G32" s="96"/>
      <c r="H32" s="42"/>
      <c r="I32" s="42"/>
      <c r="J32" s="42"/>
      <c r="K32" s="42"/>
      <c r="L32" s="85">
        <v>657.07</v>
      </c>
      <c r="M32" s="86">
        <v>343.77</v>
      </c>
    </row>
    <row r="33" spans="1:13" ht="12.75">
      <c r="A33" s="101" t="s">
        <v>23</v>
      </c>
      <c r="B33" s="93"/>
      <c r="C33" s="94"/>
      <c r="D33" s="95"/>
      <c r="E33" s="104"/>
      <c r="F33" s="94"/>
      <c r="G33" s="96"/>
      <c r="H33" s="42"/>
      <c r="I33" s="42"/>
      <c r="J33" s="42"/>
      <c r="K33" s="42"/>
      <c r="L33" s="85">
        <v>512.31</v>
      </c>
      <c r="M33" s="86">
        <v>351.02</v>
      </c>
    </row>
    <row r="34" spans="1:13" ht="12.75">
      <c r="A34" s="101" t="s">
        <v>24</v>
      </c>
      <c r="B34" s="93"/>
      <c r="C34" s="94"/>
      <c r="D34" s="95"/>
      <c r="E34" s="104"/>
      <c r="F34" s="94"/>
      <c r="G34" s="96"/>
      <c r="H34" s="42"/>
      <c r="I34" s="42"/>
      <c r="J34" s="42"/>
      <c r="K34" s="42"/>
      <c r="L34" s="85">
        <v>276.46</v>
      </c>
      <c r="M34" s="86">
        <v>75.75</v>
      </c>
    </row>
    <row r="35" spans="1:13" ht="12.75">
      <c r="A35" s="101" t="s">
        <v>31</v>
      </c>
      <c r="B35" s="93"/>
      <c r="C35" s="94"/>
      <c r="D35" s="95"/>
      <c r="E35" s="93"/>
      <c r="F35" s="94"/>
      <c r="G35" s="96"/>
      <c r="H35" s="42"/>
      <c r="I35" s="42"/>
      <c r="J35" s="42"/>
      <c r="K35" s="42"/>
      <c r="L35" s="85">
        <v>370.71</v>
      </c>
      <c r="M35" s="87" t="s">
        <v>21</v>
      </c>
    </row>
    <row r="36" spans="1:13" ht="12.75">
      <c r="A36" s="101" t="s">
        <v>25</v>
      </c>
      <c r="B36" s="93"/>
      <c r="C36" s="94"/>
      <c r="D36" s="95"/>
      <c r="E36" s="93"/>
      <c r="F36" s="94"/>
      <c r="G36" s="96"/>
      <c r="H36" s="42"/>
      <c r="I36" s="42"/>
      <c r="J36" s="42"/>
      <c r="K36" s="42"/>
      <c r="L36" s="85">
        <v>370.71</v>
      </c>
      <c r="M36" s="86">
        <v>358.1</v>
      </c>
    </row>
    <row r="37" spans="1:13" ht="12.75">
      <c r="A37" s="101" t="s">
        <v>30</v>
      </c>
      <c r="B37" s="93"/>
      <c r="C37" s="94"/>
      <c r="D37" s="95"/>
      <c r="E37" s="93"/>
      <c r="F37" s="94"/>
      <c r="G37" s="96"/>
      <c r="H37" s="42"/>
      <c r="I37" s="42"/>
      <c r="J37" s="42"/>
      <c r="K37" s="42"/>
      <c r="L37" s="85">
        <v>199.28</v>
      </c>
      <c r="M37" s="87" t="s">
        <v>21</v>
      </c>
    </row>
    <row r="38" spans="1:13" ht="12.75">
      <c r="A38" s="101" t="s">
        <v>27</v>
      </c>
      <c r="B38" s="93"/>
      <c r="C38" s="94"/>
      <c r="D38" s="95"/>
      <c r="E38" s="93"/>
      <c r="F38" s="94"/>
      <c r="G38" s="96"/>
      <c r="H38" s="42"/>
      <c r="I38" s="42"/>
      <c r="J38" s="42"/>
      <c r="K38" s="42"/>
      <c r="L38" s="85">
        <v>189.32</v>
      </c>
      <c r="M38" s="87" t="s">
        <v>21</v>
      </c>
    </row>
    <row r="39" spans="1:13" ht="12.75">
      <c r="A39" s="101" t="s">
        <v>28</v>
      </c>
      <c r="B39" s="93"/>
      <c r="C39" s="94"/>
      <c r="D39" s="95"/>
      <c r="E39" s="93"/>
      <c r="F39" s="94"/>
      <c r="G39" s="96"/>
      <c r="H39" s="42"/>
      <c r="I39" s="42"/>
      <c r="J39" s="42"/>
      <c r="K39" s="42"/>
      <c r="L39" s="85">
        <v>221.34</v>
      </c>
      <c r="M39" s="87" t="s">
        <v>21</v>
      </c>
    </row>
    <row r="40" spans="1:13" ht="13.5" thickBot="1">
      <c r="A40" s="105" t="s">
        <v>29</v>
      </c>
      <c r="B40" s="106"/>
      <c r="C40" s="107"/>
      <c r="D40" s="108"/>
      <c r="E40" s="106"/>
      <c r="F40" s="107"/>
      <c r="G40" s="100"/>
      <c r="H40" s="32"/>
      <c r="I40" s="32"/>
      <c r="J40" s="32"/>
      <c r="K40" s="32"/>
      <c r="L40" s="88">
        <v>210.24</v>
      </c>
      <c r="M40" s="89" t="s">
        <v>21</v>
      </c>
    </row>
    <row r="41" spans="1:12" s="36" customFormat="1" ht="10.5" customHeight="1" thickTop="1">
      <c r="A41" s="28"/>
      <c r="B41" s="28"/>
      <c r="C41" s="41"/>
      <c r="D41" s="43"/>
      <c r="E41" s="28"/>
      <c r="F41" s="41"/>
      <c r="G41" s="56"/>
      <c r="H41" s="42"/>
      <c r="I41" s="42"/>
      <c r="J41" s="42"/>
      <c r="K41" s="42"/>
      <c r="L41" s="30"/>
    </row>
    <row r="42" spans="1:12" s="36" customFormat="1" ht="10.5" customHeight="1" thickBot="1">
      <c r="A42" s="28"/>
      <c r="B42" s="28"/>
      <c r="C42" s="41"/>
      <c r="D42" s="43"/>
      <c r="E42" s="28"/>
      <c r="F42" s="41"/>
      <c r="G42" s="56"/>
      <c r="H42" s="42"/>
      <c r="I42" s="42"/>
      <c r="J42" s="42"/>
      <c r="K42" s="42"/>
      <c r="L42" s="30"/>
    </row>
    <row r="43" spans="1:13" ht="15.75" customHeight="1" thickTop="1">
      <c r="A43" s="12" t="s">
        <v>47</v>
      </c>
      <c r="B43" s="58"/>
      <c r="C43" s="59"/>
      <c r="D43" s="60"/>
      <c r="E43" s="58"/>
      <c r="F43" s="59"/>
      <c r="G43" s="61"/>
      <c r="H43" s="47"/>
      <c r="I43" s="47"/>
      <c r="J43" s="47"/>
      <c r="K43" s="47"/>
      <c r="L43" s="62"/>
      <c r="M43" s="33"/>
    </row>
    <row r="44" spans="1:13" ht="12.75" customHeight="1">
      <c r="A44" s="26" t="s">
        <v>48</v>
      </c>
      <c r="B44" s="28"/>
      <c r="C44" s="41"/>
      <c r="D44" s="43"/>
      <c r="E44" s="28"/>
      <c r="F44" s="41"/>
      <c r="G44" s="57"/>
      <c r="H44" s="42"/>
      <c r="I44" s="42"/>
      <c r="J44" s="42"/>
      <c r="K44" s="42"/>
      <c r="L44" s="30"/>
      <c r="M44" s="31"/>
    </row>
    <row r="45" spans="1:13" ht="6" customHeight="1">
      <c r="A45" s="44"/>
      <c r="B45" s="28"/>
      <c r="C45" s="41"/>
      <c r="D45" s="43"/>
      <c r="E45" s="28"/>
      <c r="F45" s="41"/>
      <c r="G45" s="57"/>
      <c r="H45" s="42"/>
      <c r="I45" s="42"/>
      <c r="J45" s="42"/>
      <c r="K45" s="42"/>
      <c r="L45" s="30"/>
      <c r="M45" s="31"/>
    </row>
    <row r="46" spans="1:13" ht="12.75">
      <c r="A46" s="92" t="s">
        <v>44</v>
      </c>
      <c r="B46" s="93"/>
      <c r="C46" s="94"/>
      <c r="D46" s="95"/>
      <c r="E46" s="93"/>
      <c r="F46" s="94"/>
      <c r="G46" s="96"/>
      <c r="H46" s="42"/>
      <c r="I46" s="42"/>
      <c r="J46" s="42"/>
      <c r="K46" s="42"/>
      <c r="L46" s="85"/>
      <c r="M46" s="90">
        <v>151.57</v>
      </c>
    </row>
    <row r="47" spans="1:13" ht="12.75">
      <c r="A47" s="92" t="s">
        <v>45</v>
      </c>
      <c r="B47" s="93"/>
      <c r="C47" s="94"/>
      <c r="D47" s="94"/>
      <c r="E47" s="93"/>
      <c r="F47" s="94"/>
      <c r="G47" s="96"/>
      <c r="H47" s="42"/>
      <c r="I47" s="42"/>
      <c r="J47" s="42"/>
      <c r="K47" s="42"/>
      <c r="L47" s="85"/>
      <c r="M47" s="90">
        <v>122.76</v>
      </c>
    </row>
    <row r="48" spans="1:13" ht="13.5" thickBot="1">
      <c r="A48" s="97" t="s">
        <v>46</v>
      </c>
      <c r="B48" s="98"/>
      <c r="C48" s="99"/>
      <c r="D48" s="99"/>
      <c r="E48" s="98"/>
      <c r="F48" s="99"/>
      <c r="G48" s="100"/>
      <c r="H48" s="32"/>
      <c r="I48" s="32"/>
      <c r="J48" s="32"/>
      <c r="K48" s="32"/>
      <c r="L48" s="88"/>
      <c r="M48" s="91">
        <v>103.89</v>
      </c>
    </row>
    <row r="49" spans="1:8" ht="10.5" customHeight="1" thickTop="1">
      <c r="A49" s="5"/>
      <c r="B49" s="37"/>
      <c r="C49" s="38"/>
      <c r="D49" s="38"/>
      <c r="E49" s="37"/>
      <c r="F49" s="38"/>
      <c r="G49" s="39"/>
      <c r="H49" s="40"/>
    </row>
  </sheetData>
  <sheetProtection/>
  <mergeCells count="2">
    <mergeCell ref="A1:N1"/>
    <mergeCell ref="A2:N2"/>
  </mergeCells>
  <printOptions/>
  <pageMargins left="0.57" right="0.2362204724409449" top="0.5905511811023623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U.P.M.</dc:creator>
  <cp:keywords/>
  <dc:description/>
  <cp:lastModifiedBy>elena.fvelasco</cp:lastModifiedBy>
  <cp:lastPrinted>2017-07-06T10:45:10Z</cp:lastPrinted>
  <dcterms:created xsi:type="dcterms:W3CDTF">2000-01-10T08:58:39Z</dcterms:created>
  <dcterms:modified xsi:type="dcterms:W3CDTF">2017-07-06T11:29:46Z</dcterms:modified>
  <cp:category/>
  <cp:version/>
  <cp:contentType/>
  <cp:contentStatus/>
</cp:coreProperties>
</file>