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0" windowWidth="8715" windowHeight="7455" activeTab="0"/>
  </bookViews>
  <sheets>
    <sheet name="cuadro 8 MEMORIA (2015)" sheetId="1" r:id="rId1"/>
  </sheets>
  <definedNames>
    <definedName name="_xlnm.Print_Area" localSheetId="0">'cuadro 8 MEMORIA (2015)'!$A$1:$F$396</definedName>
    <definedName name="_xlnm.Print_Titles" localSheetId="0">'cuadro 8 MEMORIA (2015)'!$2:$2</definedName>
  </definedNames>
  <calcPr fullCalcOnLoad="1"/>
</workbook>
</file>

<file path=xl/sharedStrings.xml><?xml version="1.0" encoding="utf-8"?>
<sst xmlns="http://schemas.openxmlformats.org/spreadsheetml/2006/main" count="397" uniqueCount="139">
  <si>
    <t>Previsiones Iniciales</t>
  </si>
  <si>
    <t>Modif. Previs. Aumento</t>
  </si>
  <si>
    <t>Previsiones Definitivas</t>
  </si>
  <si>
    <t>Derechos Recon. Netos</t>
  </si>
  <si>
    <t>Centros</t>
  </si>
  <si>
    <t>Grado de Ejecución %</t>
  </si>
  <si>
    <t>E.T.S.I. AERONÁUTICOS (18.01)</t>
  </si>
  <si>
    <t>III. TASAS, PRECIOS PÚBLICOS Y OTROS INGRESOS</t>
  </si>
  <si>
    <t>31 Precios Públicos</t>
  </si>
  <si>
    <t>32 Otros ingresos por prestación de servicios</t>
  </si>
  <si>
    <t>33 Venta de bienes</t>
  </si>
  <si>
    <t>38 Reintegros de operaciones corrientes</t>
  </si>
  <si>
    <t>39 Otros ingresos</t>
  </si>
  <si>
    <t>TOTAL</t>
  </si>
  <si>
    <t>E.T.SI. AGRÓNOMOS (18.02)</t>
  </si>
  <si>
    <t>E.T.S. ARQUITECTURA (18.03)</t>
  </si>
  <si>
    <t>V. INGRESOS PATRIMONIALES</t>
  </si>
  <si>
    <t>54 Rentas de bienes inmuebles</t>
  </si>
  <si>
    <t>E.T.S.I. CAMINOS, CANALES Y PUERTOS (18.04)</t>
  </si>
  <si>
    <t>52 Intereses de depósitos</t>
  </si>
  <si>
    <t>53 Dividendos y participaciones en beneficios</t>
  </si>
  <si>
    <t>VIII. ACTIVOS FINANCIEROS</t>
  </si>
  <si>
    <t>86 Enajenación de acciones de fuera del Sector Público</t>
  </si>
  <si>
    <t>E.T.S.I. INDUSTRIALES (18.05)</t>
  </si>
  <si>
    <t>E.T.S.I. MONTES (18.07)</t>
  </si>
  <si>
    <t>86 Enajenación de acciones y participaciones del Sector Público</t>
  </si>
  <si>
    <t>E.T.S.I. NAVALES (18.08)</t>
  </si>
  <si>
    <t>E.T.S.I. TELECOMUNICACIONES (18.09)</t>
  </si>
  <si>
    <t>31 Precios públicos</t>
  </si>
  <si>
    <t>E.U.I.T. AERONÁUTICA (18.51)</t>
  </si>
  <si>
    <t>E.U.I.T. AGRÍCOLA (18.52)</t>
  </si>
  <si>
    <t>E.U.I.T. FORESTAL (18.55)</t>
  </si>
  <si>
    <t>E.T.S.I. DE TOPOGRAFÍA (18.60)</t>
  </si>
  <si>
    <t>FAC. DE CIENCIAS DE LA ACT. FÍSICA Y DEPORTE (18.93)</t>
  </si>
  <si>
    <t>RECTORADO</t>
  </si>
  <si>
    <t>GERENCIA (18.30)</t>
  </si>
  <si>
    <t>IV. TRANSFERENCIAS CORRIENTES</t>
  </si>
  <si>
    <t>40 De la Administración del Estado</t>
  </si>
  <si>
    <t>41 De Organismos Autónomos</t>
  </si>
  <si>
    <t>43 De otros Organismos Públicos</t>
  </si>
  <si>
    <t>45 De Comunidades Autónomas</t>
  </si>
  <si>
    <t>47 De Empresas Privadas</t>
  </si>
  <si>
    <t>48 De Familias e Instituciones sin fines de lucro</t>
  </si>
  <si>
    <t>49 Del Exterior</t>
  </si>
  <si>
    <t>52 Intereses de Depósitos</t>
  </si>
  <si>
    <t>54 Rentas de Bienes Inmuebles</t>
  </si>
  <si>
    <t>55 Productos de Concesiones y Aprovechamientos Especiales</t>
  </si>
  <si>
    <t>VI. ENAJENACIÓN DE INVERSIONES REALES</t>
  </si>
  <si>
    <t>VII. TRANSFERENCIAS DE CAPITAL</t>
  </si>
  <si>
    <t>75 De Comunidades Autónomas</t>
  </si>
  <si>
    <t>78 De Familias e Inst. Sin Ánimo Lucro</t>
  </si>
  <si>
    <t>83 Reintegro de préstamos fuera del Sector Público</t>
  </si>
  <si>
    <t>IX. PASIVOS FINANCIEROS</t>
  </si>
  <si>
    <t>91 Préstamos recibidos del interior</t>
  </si>
  <si>
    <t>OFICINA DE TRANSFERENCIA DE TECNOLOGÍA (O.T.T. - 18.21.05)</t>
  </si>
  <si>
    <t>IV. TRANSFERENCIAS Y SUBVENCIONES CORRIENTES</t>
  </si>
  <si>
    <t>61 De las demás inversiones reales</t>
  </si>
  <si>
    <t>71 De Organismos Autónomos</t>
  </si>
  <si>
    <t>74 De Soc. Mercantiles Estatales, Ent. Emp. Y otros Org. Publ.</t>
  </si>
  <si>
    <t>77 De Empresas Privadas</t>
  </si>
  <si>
    <t>79 Del Exterior</t>
  </si>
  <si>
    <t>INSIA (18.21.07)</t>
  </si>
  <si>
    <t>VICERRECTORADO DE ALUMNOS (18.22)</t>
  </si>
  <si>
    <t>41 De Organismos Autónomos Administrativos</t>
  </si>
  <si>
    <t>47 De empresas privadas</t>
  </si>
  <si>
    <t>VICERRECTORADO DE NUEVAS TECNOLOGÍAS (18.23)</t>
  </si>
  <si>
    <t>VICERRECTORADO DE DOCTORADO Y POSTGRADO (18.24)</t>
  </si>
  <si>
    <t>VICERRECTORADO DE RELACIONES INTERNACIONALES (18.25)</t>
  </si>
  <si>
    <t>VICERRECTORADO DE INVESTIGACIÓN (18.26)</t>
  </si>
  <si>
    <t>DIRECTOR DEL GABINETE DEL RECTOR (18.31)</t>
  </si>
  <si>
    <t>CAMPUS SUR (18.34)</t>
  </si>
  <si>
    <t>CAMPUS DE MONTEGANCEDO (18.35)</t>
  </si>
  <si>
    <t>CONSEJO SOCIAL (18.38)</t>
  </si>
  <si>
    <t>FINANCIACIÓN CON REMANENTE DE TESORERÍA (18.99)</t>
  </si>
  <si>
    <t>87 Remanente de Tesorería</t>
  </si>
  <si>
    <t xml:space="preserve">se recogen en el centro "Gerencia" por lo que, en consecuencia, la ejecución de este último es muy reducida. </t>
  </si>
  <si>
    <t>45 De Empresas Privadas</t>
  </si>
  <si>
    <t>CAMPUS DE GETAFE (18.36)</t>
  </si>
  <si>
    <t>E.T.S.I. INFORMÁTICOS (18.10)</t>
  </si>
  <si>
    <t>E.T.S.I. MONTES,  FORESTAL Y DEL MEDIO NATURAL (18.13)</t>
  </si>
  <si>
    <t>E.T.S.I.  AERONÁUTICA Y DEL ESPACIO (18.14)</t>
  </si>
  <si>
    <t>E.T.S.I. DISEÑO INDUSTRIAL(18.56)</t>
  </si>
  <si>
    <t>E.T.S.I. CIVIL (18.58)</t>
  </si>
  <si>
    <t>E.T.S.I SISTEMAS DE TELECOMUNICACIÓN (18.59)</t>
  </si>
  <si>
    <t>E.T.S.I. SISTEMAS INFORMÁTICOS (18.61)</t>
  </si>
  <si>
    <t>E.T.S.I. MINAS Y ENERGÍA (18.06)</t>
  </si>
  <si>
    <t>C.E.S. DISEÑO Y MODA (18.62)</t>
  </si>
  <si>
    <t>(*) El grado de ejecución de las Escuelas se encuentra desvirtuado al alza dado que, las previsiones iniciales por matriculación de todos los centros</t>
  </si>
  <si>
    <t>31 Precios Públicos (*)</t>
  </si>
  <si>
    <t>70 De la Administración del Estado (**)</t>
  </si>
  <si>
    <t>76 De Corporaciones Locales</t>
  </si>
  <si>
    <t>44 De empresas y otros entes públicos</t>
  </si>
  <si>
    <t>VICERRECTORADO DE ESTRUCTURA ORGANIZATIVA Y CALIDAD (18.27)</t>
  </si>
  <si>
    <t>Cuadro 8. Liquidación del Presupuesto de Ingresos de la UPM por Centros Gestores. Año 2015</t>
  </si>
  <si>
    <t>(**) Los ingresos de Investigación se reconocen en la OTT, siendo en esta oficina donde se gestionan los gastos del Vicerrectorado de Investigación.</t>
  </si>
  <si>
    <t xml:space="preserve">32 Otros ingresos por prestación de servicios </t>
  </si>
  <si>
    <t xml:space="preserve">ESCUELA POLITECNICA DE ENSEÑANZA SUPERIOR </t>
  </si>
  <si>
    <t>TOTAL E.T.S.I. AERONÁUTICOS (18.01)</t>
  </si>
  <si>
    <t>TOTAL E.T.SI. AGRÓNOMOS (18.02)</t>
  </si>
  <si>
    <t>TOTAL E.T.S. ARQUITECTURA (18.03)</t>
  </si>
  <si>
    <t>TOTAL E.T.S.I. CAMINOS, CANALES Y PUERTOS (18.04)</t>
  </si>
  <si>
    <t>TOTAL E.T.S.I. INDUSTRIALES (18.05)</t>
  </si>
  <si>
    <t>TOTAL E.T.S.I. MINAS Y ENERGÍA (18.06)</t>
  </si>
  <si>
    <t>TOTAL E.T.S.I. MONTES (18.07)</t>
  </si>
  <si>
    <t>TOTAL E.T.S.I. NAVALES (18.08)</t>
  </si>
  <si>
    <t>TOTAL E.T.S.I. TELECOMUNICACIONES (18.09)</t>
  </si>
  <si>
    <t>TOTAL E.T.S.I. INFORMÁTICOS (18.10)</t>
  </si>
  <si>
    <t>TOTAL E.T.S.I. MONTES,  FORESTAL Y DEL MEDIO NATURAL (18.13)</t>
  </si>
  <si>
    <t>TOTAL E.T.S.I.  AERONÁUTICA Y DEL ESPACIO (18.14)</t>
  </si>
  <si>
    <t xml:space="preserve">TOTAL ESCUELA POLITECNICA DE ENSEÑANZA SUPERIOR </t>
  </si>
  <si>
    <t>TOTAL E.U.I.T. AERONÁUTICA (18.51)</t>
  </si>
  <si>
    <t>TOTAL E.U.I.T. AGRÍCOLA (18.52)</t>
  </si>
  <si>
    <t>TOTAL E.U.I.T. FORESTAL (18.55)</t>
  </si>
  <si>
    <t>TOTAL E.T.S.I. DISEÑO INDUSTRIAL(18.56)</t>
  </si>
  <si>
    <t>TOTAL E.T.S.I. CIVIL (18.58)</t>
  </si>
  <si>
    <t>TOTAL E.T.S.I SISTEMAS DE TELECOMUNICACIÓN (18.59)</t>
  </si>
  <si>
    <t>TOTAL E.T.S.I. DE TOPOGRAFÍA (18.60)</t>
  </si>
  <si>
    <t>TOTAL E.T.S.I. SISTEMAS INFORMÁTICOS (18.61)</t>
  </si>
  <si>
    <t>TOTAL C.E.S. DISEÑO Y MODA (18.62)</t>
  </si>
  <si>
    <t>TOTAL FAC. DE CIENCIAS DE LA ACT. FÍSICA Y DEPORTE (18.93)</t>
  </si>
  <si>
    <t>TOTAL OFICINA DE TRANSFERENCIA DE TECNOLOGÍA (O.T.T. - 18.21.05)</t>
  </si>
  <si>
    <t>TOTAL INSIA (18.21.07)</t>
  </si>
  <si>
    <t>TOTAL VICERRECTORADO DE ALUMNOS (18.22)</t>
  </si>
  <si>
    <t>TOTAL VICERRECTORADO DE NUEVAS TECNOLOGÍAS (18.23)</t>
  </si>
  <si>
    <t>TOTAL VICERRECTORADO DE DOCTORADO Y POSTGRADO (18.24)</t>
  </si>
  <si>
    <t>TOTAL VICERRECTORADO DE RELACIONES INTERNACIONALES (18.25)</t>
  </si>
  <si>
    <t>TOTAL VICERRECTORADO DE INVESTIGACIÓN (18.26)</t>
  </si>
  <si>
    <t>TOTAL GERENCIA (18.30)</t>
  </si>
  <si>
    <t>TOTAL DIRECTOR DEL GABINETE DEL RECTOR (18.31)</t>
  </si>
  <si>
    <t>TOTAL CAMPUS SUR (18.34)</t>
  </si>
  <si>
    <t>TOTAL CAMPUS DE MONTEGANCEDO (18.35)</t>
  </si>
  <si>
    <t>TOTAL CAMPUS DE GETAFE (18.36)</t>
  </si>
  <si>
    <t>TOTAL CONSEJO SOCIAL (18.38)</t>
  </si>
  <si>
    <t>TOTAL FINANCIACIÓN CON REMANENTE DE TESORERÍA (18.99)</t>
  </si>
  <si>
    <t>E.T.S. EDIFICACIÓN (18.54)</t>
  </si>
  <si>
    <t>TOTAL E.T.S. EDIFICACIÓN (18.54)</t>
  </si>
  <si>
    <t>TOTAL COMÚN E.T.S.I. SIST. INFORM.-E.T.S.I. Y SIST.TELECOMUN. (18.63)</t>
  </si>
  <si>
    <t>COMÚN E.T.S.I. SIST. INFORM.-E.T.S.I. Y SIST.TELECOMUN. (18.63)</t>
  </si>
  <si>
    <t>TOTAL VICERRECTORADO DE ESTRUCT. ORGANIZATIVA Y CALIDAD (18.27)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</si>
</sst>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</numFmts>
  <fonts count="51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0" fontId="4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164" fontId="4" fillId="12" borderId="10" xfId="55" applyNumberFormat="1" applyFont="1" applyFill="1" applyBorder="1" applyAlignment="1">
      <alignment horizontal="center" vertical="center" wrapText="1"/>
    </xf>
    <xf numFmtId="164" fontId="4" fillId="3" borderId="10" xfId="55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horizontal="right" vertical="center"/>
    </xf>
    <xf numFmtId="164" fontId="4" fillId="5" borderId="10" xfId="55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5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164" fontId="4" fillId="3" borderId="10" xfId="55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/>
    </xf>
    <xf numFmtId="49" fontId="7" fillId="3" borderId="10" xfId="0" applyNumberFormat="1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4" fontId="7" fillId="17" borderId="10" xfId="0" applyNumberFormat="1" applyFont="1" applyFill="1" applyBorder="1" applyAlignment="1">
      <alignment horizontal="right" vertical="center"/>
    </xf>
    <xf numFmtId="164" fontId="4" fillId="17" borderId="10" xfId="55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/>
    </xf>
    <xf numFmtId="0" fontId="6" fillId="35" borderId="0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vertical="center"/>
      <protection/>
    </xf>
    <xf numFmtId="49" fontId="4" fillId="35" borderId="10" xfId="0" applyNumberFormat="1" applyFont="1" applyFill="1" applyBorder="1" applyAlignment="1">
      <alignment horizontal="left" vertical="center" wrapText="1"/>
    </xf>
    <xf numFmtId="164" fontId="4" fillId="35" borderId="10" xfId="55" applyNumberFormat="1" applyFont="1" applyFill="1" applyBorder="1" applyAlignment="1">
      <alignment horizontal="right" vertical="center"/>
    </xf>
    <xf numFmtId="4" fontId="6" fillId="35" borderId="0" xfId="0" applyNumberFormat="1" applyFont="1" applyFill="1" applyBorder="1" applyAlignment="1" applyProtection="1">
      <alignment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/>
    </xf>
    <xf numFmtId="0" fontId="7" fillId="35" borderId="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164" fontId="5" fillId="35" borderId="0" xfId="55" applyNumberFormat="1" applyFont="1" applyFill="1" applyAlignment="1">
      <alignment horizontal="right"/>
    </xf>
    <xf numFmtId="4" fontId="5" fillId="35" borderId="0" xfId="0" applyNumberFormat="1" applyFont="1" applyFill="1" applyAlignment="1">
      <alignment/>
    </xf>
    <xf numFmtId="49" fontId="4" fillId="3" borderId="10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/>
    </xf>
    <xf numFmtId="4" fontId="9" fillId="5" borderId="10" xfId="0" applyNumberFormat="1" applyFont="1" applyFill="1" applyBorder="1" applyAlignment="1">
      <alignment horizontal="right" vertical="center"/>
    </xf>
    <xf numFmtId="164" fontId="8" fillId="5" borderId="10" xfId="55" applyNumberFormat="1" applyFont="1" applyFill="1" applyBorder="1" applyAlignment="1">
      <alignment horizontal="right" vertical="center"/>
    </xf>
    <xf numFmtId="0" fontId="10" fillId="35" borderId="0" xfId="0" applyNumberFormat="1" applyFont="1" applyFill="1" applyBorder="1" applyAlignment="1" applyProtection="1">
      <alignment/>
      <protection/>
    </xf>
    <xf numFmtId="164" fontId="8" fillId="3" borderId="10" xfId="55" applyNumberFormat="1" applyFont="1" applyFill="1" applyBorder="1" applyAlignment="1">
      <alignment vertical="center" wrapText="1"/>
    </xf>
    <xf numFmtId="0" fontId="10" fillId="35" borderId="0" xfId="0" applyNumberFormat="1" applyFont="1" applyFill="1" applyBorder="1" applyAlignment="1" applyProtection="1">
      <alignment vertical="center"/>
      <protection/>
    </xf>
    <xf numFmtId="49" fontId="9" fillId="3" borderId="10" xfId="0" applyNumberFormat="1" applyFont="1" applyFill="1" applyBorder="1" applyAlignment="1">
      <alignment vertical="center" wrapText="1"/>
    </xf>
    <xf numFmtId="164" fontId="8" fillId="3" borderId="10" xfId="55" applyNumberFormat="1" applyFont="1" applyFill="1" applyBorder="1" applyAlignment="1">
      <alignment vertical="center"/>
    </xf>
    <xf numFmtId="0" fontId="9" fillId="35" borderId="0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 vertical="center"/>
      <protection/>
    </xf>
    <xf numFmtId="49" fontId="8" fillId="3" borderId="10" xfId="0" applyNumberFormat="1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4" fontId="8" fillId="5" borderId="10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vertical="center"/>
    </xf>
    <xf numFmtId="4" fontId="8" fillId="5" borderId="10" xfId="0" applyNumberFormat="1" applyFont="1" applyFill="1" applyBorder="1" applyAlignment="1">
      <alignment/>
    </xf>
    <xf numFmtId="49" fontId="9" fillId="3" borderId="11" xfId="0" applyNumberFormat="1" applyFont="1" applyFill="1" applyBorder="1" applyAlignment="1">
      <alignment horizontal="center" vertical="center" wrapText="1"/>
    </xf>
    <xf numFmtId="164" fontId="8" fillId="3" borderId="10" xfId="55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4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4" fontId="4" fillId="35" borderId="10" xfId="55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49" fontId="8" fillId="3" borderId="10" xfId="0" applyNumberFormat="1" applyFont="1" applyFill="1" applyBorder="1" applyAlignment="1">
      <alignment vertical="center" wrapText="1"/>
    </xf>
    <xf numFmtId="0" fontId="10" fillId="35" borderId="10" xfId="0" applyNumberFormat="1" applyFont="1" applyFill="1" applyBorder="1" applyAlignment="1" applyProtection="1">
      <alignment vertical="center" wrapText="1"/>
      <protection/>
    </xf>
    <xf numFmtId="4" fontId="4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02"/>
  <sheetViews>
    <sheetView tabSelected="1" zoomScale="70" zoomScaleNormal="70" zoomScalePageLayoutView="0" workbookViewId="0" topLeftCell="A328">
      <selection activeCell="A288" sqref="A288:F349"/>
    </sheetView>
  </sheetViews>
  <sheetFormatPr defaultColWidth="11.421875" defaultRowHeight="12.75"/>
  <cols>
    <col min="1" max="1" width="80.8515625" style="30" customWidth="1"/>
    <col min="2" max="2" width="20.00390625" style="30" customWidth="1"/>
    <col min="3" max="3" width="14.8515625" style="30" customWidth="1"/>
    <col min="4" max="4" width="19.00390625" style="30" customWidth="1"/>
    <col min="5" max="5" width="18.8515625" style="30" customWidth="1"/>
    <col min="6" max="6" width="14.421875" style="30" customWidth="1"/>
    <col min="7" max="16384" width="11.421875" style="30" customWidth="1"/>
  </cols>
  <sheetData>
    <row r="1" spans="1:6" ht="26.25" customHeight="1">
      <c r="A1" s="80" t="s">
        <v>93</v>
      </c>
      <c r="B1" s="81"/>
      <c r="C1" s="81"/>
      <c r="D1" s="81"/>
      <c r="E1" s="81"/>
      <c r="F1" s="81"/>
    </row>
    <row r="2" spans="1:6" s="31" customFormat="1" ht="31.5">
      <c r="A2" s="1" t="s">
        <v>4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5</v>
      </c>
    </row>
    <row r="3" spans="1:6" s="31" customFormat="1" ht="15.75">
      <c r="A3" s="73"/>
      <c r="B3" s="74"/>
      <c r="C3" s="74"/>
      <c r="D3" s="74"/>
      <c r="E3" s="74"/>
      <c r="F3" s="75"/>
    </row>
    <row r="4" spans="1:6" s="32" customFormat="1" ht="21.75" customHeight="1">
      <c r="A4" s="52" t="s">
        <v>6</v>
      </c>
      <c r="B4" s="52"/>
      <c r="C4" s="52"/>
      <c r="D4" s="52"/>
      <c r="E4" s="52"/>
      <c r="F4" s="4"/>
    </row>
    <row r="5" spans="1:6" ht="15.75">
      <c r="A5" s="33" t="s">
        <v>7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416754.44</v>
      </c>
      <c r="F5" s="34"/>
    </row>
    <row r="6" spans="1:6" ht="15.75">
      <c r="A6" s="36" t="s">
        <v>88</v>
      </c>
      <c r="B6" s="6">
        <v>0</v>
      </c>
      <c r="C6" s="6">
        <v>0</v>
      </c>
      <c r="D6" s="6">
        <f>SUM(B6:C6)</f>
        <v>0</v>
      </c>
      <c r="E6" s="6">
        <v>416754.44</v>
      </c>
      <c r="F6" s="34"/>
    </row>
    <row r="7" spans="1:6" ht="15.75">
      <c r="A7" s="9" t="s">
        <v>97</v>
      </c>
      <c r="B7" s="10">
        <f>SUM(B5)</f>
        <v>0</v>
      </c>
      <c r="C7" s="10">
        <f>SUM(C5)</f>
        <v>0</v>
      </c>
      <c r="D7" s="10">
        <f>SUM(D5)</f>
        <v>0</v>
      </c>
      <c r="E7" s="10">
        <f>SUM(E5)</f>
        <v>416754.44</v>
      </c>
      <c r="F7" s="11"/>
    </row>
    <row r="8" spans="1:6" ht="15.75">
      <c r="A8" s="9"/>
      <c r="B8" s="10"/>
      <c r="C8" s="10"/>
      <c r="D8" s="10"/>
      <c r="E8" s="10"/>
      <c r="F8" s="11"/>
    </row>
    <row r="9" spans="1:6" s="32" customFormat="1" ht="21.75" customHeight="1">
      <c r="A9" s="72" t="s">
        <v>14</v>
      </c>
      <c r="B9" s="52"/>
      <c r="C9" s="52"/>
      <c r="D9" s="52"/>
      <c r="E9" s="52"/>
      <c r="F9" s="4"/>
    </row>
    <row r="10" spans="1:6" ht="15.75">
      <c r="A10" s="33" t="s">
        <v>7</v>
      </c>
      <c r="B10" s="8">
        <f>SUM(B11:B14)</f>
        <v>107300</v>
      </c>
      <c r="C10" s="8">
        <f>SUM(C11:C14)</f>
        <v>0</v>
      </c>
      <c r="D10" s="8">
        <f>SUM(D11:D14)</f>
        <v>107300</v>
      </c>
      <c r="E10" s="8">
        <f>SUM(E11:E14)</f>
        <v>3142122.95</v>
      </c>
      <c r="F10" s="34">
        <f aca="true" t="shared" si="0" ref="F10:F74">E10/D10</f>
        <v>29.283531686859273</v>
      </c>
    </row>
    <row r="11" spans="1:6" ht="15.75">
      <c r="A11" s="36" t="s">
        <v>88</v>
      </c>
      <c r="B11" s="12">
        <v>0</v>
      </c>
      <c r="C11" s="12">
        <v>0</v>
      </c>
      <c r="D11" s="12">
        <f>SUM(B11:C11)</f>
        <v>0</v>
      </c>
      <c r="E11" s="12">
        <v>3104880.75</v>
      </c>
      <c r="F11" s="34"/>
    </row>
    <row r="12" spans="1:6" ht="15.75">
      <c r="A12" s="39" t="s">
        <v>9</v>
      </c>
      <c r="B12" s="12">
        <v>106300</v>
      </c>
      <c r="C12" s="12">
        <v>0</v>
      </c>
      <c r="D12" s="12">
        <v>106300</v>
      </c>
      <c r="E12" s="12">
        <v>31008.6</v>
      </c>
      <c r="F12" s="34">
        <f t="shared" si="0"/>
        <v>0.29170837253057386</v>
      </c>
    </row>
    <row r="13" spans="1:6" ht="15.75">
      <c r="A13" s="39" t="s">
        <v>11</v>
      </c>
      <c r="B13" s="12">
        <v>0</v>
      </c>
      <c r="C13" s="12">
        <v>0</v>
      </c>
      <c r="D13" s="12">
        <v>0</v>
      </c>
      <c r="E13" s="12">
        <v>206.23</v>
      </c>
      <c r="F13" s="34"/>
    </row>
    <row r="14" spans="1:6" ht="15.75">
      <c r="A14" s="39" t="s">
        <v>12</v>
      </c>
      <c r="B14" s="12">
        <v>1000</v>
      </c>
      <c r="C14" s="12">
        <v>0</v>
      </c>
      <c r="D14" s="12">
        <v>1000</v>
      </c>
      <c r="E14" s="12">
        <v>6027.37</v>
      </c>
      <c r="F14" s="34">
        <f t="shared" si="0"/>
        <v>6.0273699999999995</v>
      </c>
    </row>
    <row r="15" spans="1:6" ht="15.75">
      <c r="A15" s="7" t="s">
        <v>16</v>
      </c>
      <c r="B15" s="8">
        <f>SUM(B16:B16)</f>
        <v>6000</v>
      </c>
      <c r="C15" s="8">
        <f>SUM(C16:C16)</f>
        <v>0</v>
      </c>
      <c r="D15" s="8">
        <f>SUM(D16:D16)</f>
        <v>6000</v>
      </c>
      <c r="E15" s="8">
        <f>SUM(E16:E16)</f>
        <v>11423.19</v>
      </c>
      <c r="F15" s="34">
        <f t="shared" si="0"/>
        <v>1.9038650000000001</v>
      </c>
    </row>
    <row r="16" spans="1:6" ht="15.75">
      <c r="A16" s="38" t="s">
        <v>17</v>
      </c>
      <c r="B16" s="6">
        <v>6000</v>
      </c>
      <c r="C16" s="6">
        <v>0</v>
      </c>
      <c r="D16" s="6">
        <v>6000</v>
      </c>
      <c r="E16" s="6">
        <v>11423.19</v>
      </c>
      <c r="F16" s="34">
        <f t="shared" si="0"/>
        <v>1.9038650000000001</v>
      </c>
    </row>
    <row r="17" spans="1:6" s="56" customFormat="1" ht="18.75">
      <c r="A17" s="53" t="s">
        <v>98</v>
      </c>
      <c r="B17" s="54">
        <f>SUM(B10+B15)</f>
        <v>113300</v>
      </c>
      <c r="C17" s="54">
        <f>SUM(C10+C15)</f>
        <v>0</v>
      </c>
      <c r="D17" s="54">
        <f>SUM(D10+D15)</f>
        <v>113300</v>
      </c>
      <c r="E17" s="54">
        <f>SUM(E10+E15)</f>
        <v>3153546.14</v>
      </c>
      <c r="F17" s="55">
        <f t="shared" si="0"/>
        <v>27.833593468667257</v>
      </c>
    </row>
    <row r="18" spans="1:6" ht="15.75">
      <c r="A18" s="44"/>
      <c r="B18" s="76"/>
      <c r="C18" s="76"/>
      <c r="D18" s="76"/>
      <c r="E18" s="76"/>
      <c r="F18" s="34"/>
    </row>
    <row r="19" spans="1:6" s="32" customFormat="1" ht="21.75" customHeight="1">
      <c r="A19" s="72" t="s">
        <v>15</v>
      </c>
      <c r="B19" s="52"/>
      <c r="C19" s="52"/>
      <c r="D19" s="52"/>
      <c r="E19" s="52"/>
      <c r="F19" s="4"/>
    </row>
    <row r="20" spans="1:6" ht="15.75">
      <c r="A20" s="33" t="s">
        <v>7</v>
      </c>
      <c r="B20" s="8">
        <f>SUM(B21:B23)</f>
        <v>44085</v>
      </c>
      <c r="C20" s="8">
        <f>SUM(C21:C23)</f>
        <v>0</v>
      </c>
      <c r="D20" s="8">
        <f>SUM(D21:D23)</f>
        <v>44085</v>
      </c>
      <c r="E20" s="8">
        <f>SUM(E21:E24)</f>
        <v>5842257.49</v>
      </c>
      <c r="F20" s="34">
        <f t="shared" si="0"/>
        <v>132.52256980832485</v>
      </c>
    </row>
    <row r="21" spans="1:6" ht="15.75">
      <c r="A21" s="36" t="s">
        <v>88</v>
      </c>
      <c r="B21" s="12">
        <v>0</v>
      </c>
      <c r="C21" s="12">
        <v>0</v>
      </c>
      <c r="D21" s="12">
        <f>SUM(B21:C21)</f>
        <v>0</v>
      </c>
      <c r="E21" s="12">
        <v>5800847.88</v>
      </c>
      <c r="F21" s="34"/>
    </row>
    <row r="22" spans="1:6" ht="15.75">
      <c r="A22" s="39" t="s">
        <v>9</v>
      </c>
      <c r="B22" s="12">
        <v>44085</v>
      </c>
      <c r="C22" s="12">
        <v>0</v>
      </c>
      <c r="D22" s="12">
        <v>44085</v>
      </c>
      <c r="E22" s="12">
        <v>35900.53</v>
      </c>
      <c r="F22" s="34">
        <f t="shared" si="0"/>
        <v>0.8143479641601451</v>
      </c>
    </row>
    <row r="23" spans="1:6" ht="15.75">
      <c r="A23" s="39" t="s">
        <v>11</v>
      </c>
      <c r="B23" s="12">
        <v>0</v>
      </c>
      <c r="C23" s="12">
        <v>0</v>
      </c>
      <c r="D23" s="12">
        <v>0</v>
      </c>
      <c r="E23" s="12">
        <v>81.75</v>
      </c>
      <c r="F23" s="34"/>
    </row>
    <row r="24" spans="1:6" ht="15.75">
      <c r="A24" s="39" t="s">
        <v>12</v>
      </c>
      <c r="B24" s="12">
        <v>0</v>
      </c>
      <c r="C24" s="12">
        <v>0</v>
      </c>
      <c r="D24" s="12">
        <v>0</v>
      </c>
      <c r="E24" s="12">
        <v>5427.33</v>
      </c>
      <c r="F24" s="34"/>
    </row>
    <row r="25" spans="1:6" s="56" customFormat="1" ht="18.75">
      <c r="A25" s="53" t="s">
        <v>99</v>
      </c>
      <c r="B25" s="54">
        <f>SUM(B20)</f>
        <v>44085</v>
      </c>
      <c r="C25" s="54">
        <f>SUM(C20)</f>
        <v>0</v>
      </c>
      <c r="D25" s="54">
        <f>SUM(D20)</f>
        <v>44085</v>
      </c>
      <c r="E25" s="54">
        <f>SUM(E20)</f>
        <v>5842257.49</v>
      </c>
      <c r="F25" s="55">
        <f t="shared" si="0"/>
        <v>132.52256980832485</v>
      </c>
    </row>
    <row r="26" spans="1:6" ht="15.75">
      <c r="A26" s="44"/>
      <c r="B26" s="76"/>
      <c r="C26" s="76"/>
      <c r="D26" s="76"/>
      <c r="E26" s="76"/>
      <c r="F26" s="34"/>
    </row>
    <row r="27" spans="1:6" s="58" customFormat="1" ht="21.75" customHeight="1">
      <c r="A27" s="72" t="s">
        <v>18</v>
      </c>
      <c r="B27" s="72"/>
      <c r="C27" s="72"/>
      <c r="D27" s="72"/>
      <c r="E27" s="72"/>
      <c r="F27" s="57"/>
    </row>
    <row r="28" spans="1:6" ht="15.75">
      <c r="A28" s="33" t="s">
        <v>7</v>
      </c>
      <c r="B28" s="8">
        <f>SUM(B29:B31)</f>
        <v>185000</v>
      </c>
      <c r="C28" s="8">
        <f>SUM(C29:C31)</f>
        <v>0</v>
      </c>
      <c r="D28" s="8">
        <f>SUM(D29:D31)</f>
        <v>185000</v>
      </c>
      <c r="E28" s="8">
        <f>SUM(E29:E31)</f>
        <v>4914769.920000001</v>
      </c>
      <c r="F28" s="34">
        <f t="shared" si="0"/>
        <v>26.566323891891898</v>
      </c>
    </row>
    <row r="29" spans="1:6" ht="15.75">
      <c r="A29" s="36" t="s">
        <v>88</v>
      </c>
      <c r="B29" s="12">
        <v>0</v>
      </c>
      <c r="C29" s="12">
        <v>0</v>
      </c>
      <c r="D29" s="12">
        <f>SUM(B29:C29)</f>
        <v>0</v>
      </c>
      <c r="E29" s="12">
        <v>4883561.75</v>
      </c>
      <c r="F29" s="34"/>
    </row>
    <row r="30" spans="1:6" ht="15.75">
      <c r="A30" s="39" t="s">
        <v>9</v>
      </c>
      <c r="B30" s="12">
        <v>185000</v>
      </c>
      <c r="C30" s="12">
        <v>0</v>
      </c>
      <c r="D30" s="12">
        <v>185000</v>
      </c>
      <c r="E30" s="12">
        <v>26369.94</v>
      </c>
      <c r="F30" s="34">
        <f t="shared" si="0"/>
        <v>0.1425402162162162</v>
      </c>
    </row>
    <row r="31" spans="1:6" ht="15.75">
      <c r="A31" s="39" t="s">
        <v>12</v>
      </c>
      <c r="B31" s="12">
        <v>0</v>
      </c>
      <c r="C31" s="12">
        <v>0</v>
      </c>
      <c r="D31" s="12">
        <v>0</v>
      </c>
      <c r="E31" s="12">
        <v>4838.23</v>
      </c>
      <c r="F31" s="34"/>
    </row>
    <row r="32" spans="1:6" ht="15.75">
      <c r="A32" s="7" t="s">
        <v>16</v>
      </c>
      <c r="B32" s="8">
        <f>SUM(B33:B35)</f>
        <v>158200</v>
      </c>
      <c r="C32" s="8">
        <f>SUM(C33:C35)</f>
        <v>0</v>
      </c>
      <c r="D32" s="8">
        <f>SUM(D33:D35)</f>
        <v>158200</v>
      </c>
      <c r="E32" s="8">
        <f>SUM(E33:E35)</f>
        <v>142670.2</v>
      </c>
      <c r="F32" s="34">
        <f t="shared" si="0"/>
        <v>0.9018343868520861</v>
      </c>
    </row>
    <row r="33" spans="1:6" ht="15.75">
      <c r="A33" s="14" t="s">
        <v>19</v>
      </c>
      <c r="B33" s="12">
        <v>3200</v>
      </c>
      <c r="C33" s="12">
        <v>0</v>
      </c>
      <c r="D33" s="12">
        <v>3200</v>
      </c>
      <c r="E33" s="12">
        <v>2068.28</v>
      </c>
      <c r="F33" s="34">
        <f t="shared" si="0"/>
        <v>0.6463375</v>
      </c>
    </row>
    <row r="34" spans="1:6" ht="15.75">
      <c r="A34" s="14" t="s">
        <v>20</v>
      </c>
      <c r="B34" s="12">
        <v>5000</v>
      </c>
      <c r="C34" s="12">
        <v>0</v>
      </c>
      <c r="D34" s="12">
        <v>5000</v>
      </c>
      <c r="E34" s="12">
        <v>1910.63</v>
      </c>
      <c r="F34" s="34">
        <f t="shared" si="0"/>
        <v>0.382126</v>
      </c>
    </row>
    <row r="35" spans="1:6" ht="15.75">
      <c r="A35" s="14" t="s">
        <v>17</v>
      </c>
      <c r="B35" s="12">
        <v>150000</v>
      </c>
      <c r="C35" s="12">
        <v>0</v>
      </c>
      <c r="D35" s="12">
        <v>150000</v>
      </c>
      <c r="E35" s="12">
        <v>138691.29</v>
      </c>
      <c r="F35" s="34">
        <f t="shared" si="0"/>
        <v>0.9246086</v>
      </c>
    </row>
    <row r="36" spans="1:6" ht="15.75">
      <c r="A36" s="7" t="s">
        <v>21</v>
      </c>
      <c r="B36" s="8">
        <f>SUM(B37:B37)</f>
        <v>5000</v>
      </c>
      <c r="C36" s="8">
        <f>SUM(C37:C37)</f>
        <v>0</v>
      </c>
      <c r="D36" s="8">
        <f>SUM(D37:D37)</f>
        <v>5000</v>
      </c>
      <c r="E36" s="8">
        <f>SUM(E37:E37)</f>
        <v>5.62</v>
      </c>
      <c r="F36" s="34">
        <f t="shared" si="0"/>
        <v>0.001124</v>
      </c>
    </row>
    <row r="37" spans="1:6" ht="15.75">
      <c r="A37" s="14" t="s">
        <v>22</v>
      </c>
      <c r="B37" s="12">
        <v>5000</v>
      </c>
      <c r="C37" s="12">
        <v>0</v>
      </c>
      <c r="D37" s="12">
        <v>5000</v>
      </c>
      <c r="E37" s="12">
        <v>5.62</v>
      </c>
      <c r="F37" s="34">
        <f t="shared" si="0"/>
        <v>0.001124</v>
      </c>
    </row>
    <row r="38" spans="1:6" s="56" customFormat="1" ht="18.75">
      <c r="A38" s="53" t="s">
        <v>100</v>
      </c>
      <c r="B38" s="54">
        <f>SUM(B28+B32+B36)</f>
        <v>348200</v>
      </c>
      <c r="C38" s="54">
        <f>SUM(C28+C32+C36)</f>
        <v>0</v>
      </c>
      <c r="D38" s="54">
        <f>SUM(D28+D32+D36)</f>
        <v>348200</v>
      </c>
      <c r="E38" s="54">
        <f>SUM(E28+E32+E36)</f>
        <v>5057445.740000001</v>
      </c>
      <c r="F38" s="55">
        <f t="shared" si="0"/>
        <v>14.52454261918438</v>
      </c>
    </row>
    <row r="39" spans="1:6" ht="15.75">
      <c r="A39" s="44"/>
      <c r="B39" s="76"/>
      <c r="C39" s="76"/>
      <c r="D39" s="76"/>
      <c r="E39" s="76"/>
      <c r="F39" s="34"/>
    </row>
    <row r="40" spans="1:6" s="32" customFormat="1" ht="21.75" customHeight="1">
      <c r="A40" s="72" t="s">
        <v>23</v>
      </c>
      <c r="B40" s="15"/>
      <c r="C40" s="15"/>
      <c r="D40" s="15"/>
      <c r="E40" s="15"/>
      <c r="F40" s="16"/>
    </row>
    <row r="41" spans="1:6" ht="15.75">
      <c r="A41" s="33" t="s">
        <v>7</v>
      </c>
      <c r="B41" s="8">
        <f>SUM(A42:B45)</f>
        <v>201000</v>
      </c>
      <c r="C41" s="8">
        <v>0</v>
      </c>
      <c r="D41" s="8">
        <f>SUM(C42:D45)</f>
        <v>201000</v>
      </c>
      <c r="E41" s="8">
        <f>SUM(E42:E45)</f>
        <v>6831749.749999999</v>
      </c>
      <c r="F41" s="34">
        <f t="shared" si="0"/>
        <v>33.98880472636815</v>
      </c>
    </row>
    <row r="42" spans="1:6" ht="15.75">
      <c r="A42" s="36" t="s">
        <v>88</v>
      </c>
      <c r="B42" s="12">
        <v>0</v>
      </c>
      <c r="C42" s="12">
        <v>0</v>
      </c>
      <c r="D42" s="12">
        <f>SUM(B42:C42)</f>
        <v>0</v>
      </c>
      <c r="E42" s="12">
        <v>6740683.31</v>
      </c>
      <c r="F42" s="34"/>
    </row>
    <row r="43" spans="1:6" ht="15.75">
      <c r="A43" s="39" t="s">
        <v>9</v>
      </c>
      <c r="B43" s="12">
        <v>199000</v>
      </c>
      <c r="C43" s="12">
        <v>0</v>
      </c>
      <c r="D43" s="12">
        <v>199000</v>
      </c>
      <c r="E43" s="12">
        <v>91037.84</v>
      </c>
      <c r="F43" s="34">
        <f t="shared" si="0"/>
        <v>0.4574765829145728</v>
      </c>
    </row>
    <row r="44" spans="1:6" ht="15.75">
      <c r="A44" s="39" t="s">
        <v>11</v>
      </c>
      <c r="B44" s="12">
        <v>0</v>
      </c>
      <c r="C44" s="12">
        <v>0</v>
      </c>
      <c r="D44" s="12">
        <v>0</v>
      </c>
      <c r="E44" s="12">
        <v>28.6</v>
      </c>
      <c r="F44" s="34"/>
    </row>
    <row r="45" spans="1:6" ht="15.75">
      <c r="A45" s="39" t="s">
        <v>12</v>
      </c>
      <c r="B45" s="12">
        <v>2000</v>
      </c>
      <c r="C45" s="12">
        <v>0</v>
      </c>
      <c r="D45" s="12">
        <v>2000</v>
      </c>
      <c r="E45" s="12">
        <v>0</v>
      </c>
      <c r="F45" s="34">
        <f t="shared" si="0"/>
        <v>0</v>
      </c>
    </row>
    <row r="46" spans="1:6" ht="15.75">
      <c r="A46" s="7" t="s">
        <v>16</v>
      </c>
      <c r="B46" s="8">
        <f>SUM(B47:B47)</f>
        <v>40000</v>
      </c>
      <c r="C46" s="8">
        <f>SUM(C47:C47)</f>
        <v>0</v>
      </c>
      <c r="D46" s="8">
        <f>SUM(D47:D47)</f>
        <v>40000</v>
      </c>
      <c r="E46" s="8">
        <f>SUM(E47:E47)</f>
        <v>20463.41</v>
      </c>
      <c r="F46" s="34">
        <f t="shared" si="0"/>
        <v>0.51158525</v>
      </c>
    </row>
    <row r="47" spans="1:6" ht="15.75">
      <c r="A47" s="14" t="s">
        <v>17</v>
      </c>
      <c r="B47" s="12">
        <v>40000</v>
      </c>
      <c r="C47" s="12">
        <v>0</v>
      </c>
      <c r="D47" s="12">
        <v>40000</v>
      </c>
      <c r="E47" s="12">
        <v>20463.41</v>
      </c>
      <c r="F47" s="34">
        <f t="shared" si="0"/>
        <v>0.51158525</v>
      </c>
    </row>
    <row r="48" spans="1:6" s="56" customFormat="1" ht="18.75">
      <c r="A48" s="53" t="s">
        <v>101</v>
      </c>
      <c r="B48" s="54">
        <f>B46+B41</f>
        <v>241000</v>
      </c>
      <c r="C48" s="54">
        <f>C46+C41</f>
        <v>0</v>
      </c>
      <c r="D48" s="54">
        <f>D46+D41</f>
        <v>241000</v>
      </c>
      <c r="E48" s="54">
        <f>E46+E41</f>
        <v>6852213.159999999</v>
      </c>
      <c r="F48" s="54">
        <f t="shared" si="0"/>
        <v>28.43241975103734</v>
      </c>
    </row>
    <row r="49" spans="1:6" s="31" customFormat="1" ht="31.5">
      <c r="A49" s="1" t="s">
        <v>4</v>
      </c>
      <c r="B49" s="2" t="s">
        <v>0</v>
      </c>
      <c r="C49" s="2" t="s">
        <v>1</v>
      </c>
      <c r="D49" s="2" t="s">
        <v>2</v>
      </c>
      <c r="E49" s="2" t="s">
        <v>3</v>
      </c>
      <c r="F49" s="3" t="s">
        <v>5</v>
      </c>
    </row>
    <row r="50" spans="1:6" s="31" customFormat="1" ht="15.75">
      <c r="A50" s="73"/>
      <c r="B50" s="74"/>
      <c r="C50" s="74"/>
      <c r="D50" s="74"/>
      <c r="E50" s="74"/>
      <c r="F50" s="75"/>
    </row>
    <row r="51" spans="1:6" s="58" customFormat="1" ht="21.75" customHeight="1">
      <c r="A51" s="72" t="s">
        <v>85</v>
      </c>
      <c r="B51" s="59"/>
      <c r="C51" s="59"/>
      <c r="D51" s="59"/>
      <c r="E51" s="59"/>
      <c r="F51" s="60"/>
    </row>
    <row r="52" spans="1:6" ht="15.75">
      <c r="A52" s="33" t="s">
        <v>7</v>
      </c>
      <c r="B52" s="8">
        <f>SUM(B53:B54)</f>
        <v>220000</v>
      </c>
      <c r="C52" s="8">
        <f>SUM(C53:C54)</f>
        <v>0</v>
      </c>
      <c r="D52" s="8">
        <f>SUM(D53:D54)</f>
        <v>220000</v>
      </c>
      <c r="E52" s="8">
        <f>SUM(E53:E54)</f>
        <v>3283614.2</v>
      </c>
      <c r="F52" s="34">
        <f t="shared" si="0"/>
        <v>14.925519090909091</v>
      </c>
    </row>
    <row r="53" spans="1:6" ht="15.75">
      <c r="A53" s="36" t="s">
        <v>88</v>
      </c>
      <c r="B53" s="12">
        <v>0</v>
      </c>
      <c r="C53" s="12">
        <v>0</v>
      </c>
      <c r="D53" s="12">
        <f>SUM(B53:C53)</f>
        <v>0</v>
      </c>
      <c r="E53" s="12">
        <v>3271377.37</v>
      </c>
      <c r="F53" s="34"/>
    </row>
    <row r="54" spans="1:6" ht="15.75">
      <c r="A54" s="39" t="s">
        <v>9</v>
      </c>
      <c r="B54" s="12">
        <v>220000</v>
      </c>
      <c r="C54" s="12">
        <v>0</v>
      </c>
      <c r="D54" s="12">
        <v>220000</v>
      </c>
      <c r="E54" s="12">
        <v>12236.83</v>
      </c>
      <c r="F54" s="34">
        <f t="shared" si="0"/>
        <v>0.055621954545454544</v>
      </c>
    </row>
    <row r="55" spans="1:6" ht="15.75">
      <c r="A55" s="7" t="s">
        <v>16</v>
      </c>
      <c r="B55" s="8">
        <f>SUM(B56:B56)</f>
        <v>10000</v>
      </c>
      <c r="C55" s="8">
        <f>SUM(C56:C56)</f>
        <v>0</v>
      </c>
      <c r="D55" s="8">
        <f>SUM(D56:D56)</f>
        <v>10000</v>
      </c>
      <c r="E55" s="8">
        <f>SUM(E56:E56)</f>
        <v>2743.8</v>
      </c>
      <c r="F55" s="34">
        <f t="shared" si="0"/>
        <v>0.27438</v>
      </c>
    </row>
    <row r="56" spans="1:6" ht="15.75">
      <c r="A56" s="14" t="s">
        <v>17</v>
      </c>
      <c r="B56" s="12">
        <v>10000</v>
      </c>
      <c r="C56" s="12">
        <v>0</v>
      </c>
      <c r="D56" s="12">
        <v>10000</v>
      </c>
      <c r="E56" s="12">
        <v>2743.8</v>
      </c>
      <c r="F56" s="34">
        <f t="shared" si="0"/>
        <v>0.27438</v>
      </c>
    </row>
    <row r="57" spans="1:6" s="56" customFormat="1" ht="18.75">
      <c r="A57" s="53" t="s">
        <v>102</v>
      </c>
      <c r="B57" s="54">
        <f>B52+B55</f>
        <v>230000</v>
      </c>
      <c r="C57" s="54">
        <f>C52+C55</f>
        <v>0</v>
      </c>
      <c r="D57" s="54">
        <f>D52+D55</f>
        <v>230000</v>
      </c>
      <c r="E57" s="54">
        <f>E52+E55</f>
        <v>3286358</v>
      </c>
      <c r="F57" s="54">
        <f t="shared" si="0"/>
        <v>14.288513043478261</v>
      </c>
    </row>
    <row r="58" spans="1:6" ht="15.75">
      <c r="A58" s="44"/>
      <c r="B58" s="76"/>
      <c r="C58" s="76"/>
      <c r="D58" s="76"/>
      <c r="E58" s="76"/>
      <c r="F58" s="76"/>
    </row>
    <row r="59" spans="1:6" s="58" customFormat="1" ht="21.75" customHeight="1">
      <c r="A59" s="72" t="s">
        <v>24</v>
      </c>
      <c r="B59" s="72"/>
      <c r="C59" s="72"/>
      <c r="D59" s="72"/>
      <c r="E59" s="72"/>
      <c r="F59" s="60"/>
    </row>
    <row r="60" spans="1:6" ht="15.75">
      <c r="A60" s="33" t="s">
        <v>7</v>
      </c>
      <c r="B60" s="5">
        <f>SUM(B61:B62)</f>
        <v>75000</v>
      </c>
      <c r="C60" s="5">
        <f>SUM(C61:C62)</f>
        <v>0</v>
      </c>
      <c r="D60" s="5">
        <f>SUM(D61:D62)</f>
        <v>75000</v>
      </c>
      <c r="E60" s="5">
        <f>SUM(E61:E62)</f>
        <v>129588.36</v>
      </c>
      <c r="F60" s="34">
        <f t="shared" si="0"/>
        <v>1.7278448</v>
      </c>
    </row>
    <row r="61" spans="1:6" ht="15.75">
      <c r="A61" s="36" t="s">
        <v>88</v>
      </c>
      <c r="B61" s="6">
        <v>0</v>
      </c>
      <c r="C61" s="6">
        <v>0</v>
      </c>
      <c r="D61" s="6">
        <f>SUM(B61:C61)</f>
        <v>0</v>
      </c>
      <c r="E61" s="6">
        <v>118545.41</v>
      </c>
      <c r="F61" s="34"/>
    </row>
    <row r="62" spans="1:6" ht="15.75">
      <c r="A62" s="37" t="s">
        <v>9</v>
      </c>
      <c r="B62" s="6">
        <v>75000</v>
      </c>
      <c r="C62" s="6">
        <v>0</v>
      </c>
      <c r="D62" s="6">
        <v>75000</v>
      </c>
      <c r="E62" s="6">
        <v>11042.95</v>
      </c>
      <c r="F62" s="34">
        <f t="shared" si="0"/>
        <v>0.14723933333333333</v>
      </c>
    </row>
    <row r="63" spans="1:6" ht="15.75">
      <c r="A63" s="40" t="s">
        <v>16</v>
      </c>
      <c r="B63" s="5">
        <f>SUM(B64:B65)</f>
        <v>16000</v>
      </c>
      <c r="C63" s="5">
        <f>SUM(C64:C65)</f>
        <v>0</v>
      </c>
      <c r="D63" s="5">
        <f>SUM(D64:D65)</f>
        <v>16000</v>
      </c>
      <c r="E63" s="5">
        <f>SUM(E64:E65)</f>
        <v>138.5</v>
      </c>
      <c r="F63" s="34">
        <f t="shared" si="0"/>
        <v>0.00865625</v>
      </c>
    </row>
    <row r="64" spans="1:6" ht="15.75">
      <c r="A64" s="37" t="s">
        <v>20</v>
      </c>
      <c r="B64" s="6">
        <v>0</v>
      </c>
      <c r="C64" s="6">
        <v>0</v>
      </c>
      <c r="D64" s="6">
        <v>0</v>
      </c>
      <c r="E64" s="6">
        <v>138.5</v>
      </c>
      <c r="F64" s="34"/>
    </row>
    <row r="65" spans="1:6" ht="15.75">
      <c r="A65" s="37" t="s">
        <v>17</v>
      </c>
      <c r="B65" s="6">
        <v>16000</v>
      </c>
      <c r="C65" s="6">
        <v>0</v>
      </c>
      <c r="D65" s="6">
        <v>16000</v>
      </c>
      <c r="E65" s="6">
        <v>0</v>
      </c>
      <c r="F65" s="34">
        <f t="shared" si="0"/>
        <v>0</v>
      </c>
    </row>
    <row r="66" spans="1:6" ht="15.75">
      <c r="A66" s="17" t="s">
        <v>21</v>
      </c>
      <c r="B66" s="5">
        <f>SUM(B67:B67)</f>
        <v>200</v>
      </c>
      <c r="C66" s="5">
        <f>SUM(C67:C67)</f>
        <v>0</v>
      </c>
      <c r="D66" s="5">
        <f>SUM(D67:D67)</f>
        <v>200</v>
      </c>
      <c r="E66" s="5">
        <f>SUM(E67:E67)</f>
        <v>11.8</v>
      </c>
      <c r="F66" s="34">
        <f t="shared" si="0"/>
        <v>0.059000000000000004</v>
      </c>
    </row>
    <row r="67" spans="1:6" ht="15.75">
      <c r="A67" s="37" t="s">
        <v>25</v>
      </c>
      <c r="B67" s="6">
        <v>200</v>
      </c>
      <c r="C67" s="6">
        <v>0</v>
      </c>
      <c r="D67" s="6">
        <v>200</v>
      </c>
      <c r="E67" s="6">
        <v>11.8</v>
      </c>
      <c r="F67" s="34">
        <f t="shared" si="0"/>
        <v>0.059000000000000004</v>
      </c>
    </row>
    <row r="68" spans="1:6" s="61" customFormat="1" ht="18.75">
      <c r="A68" s="53" t="s">
        <v>103</v>
      </c>
      <c r="B68" s="54">
        <f>B60+B63+B66</f>
        <v>91200</v>
      </c>
      <c r="C68" s="54">
        <f>C60+C63+C66</f>
        <v>0</v>
      </c>
      <c r="D68" s="54">
        <f>D60+D63+D66</f>
        <v>91200</v>
      </c>
      <c r="E68" s="54">
        <f>E60+E63+E66</f>
        <v>129738.66</v>
      </c>
      <c r="F68" s="55">
        <f t="shared" si="0"/>
        <v>1.4225730263157894</v>
      </c>
    </row>
    <row r="69" spans="1:6" ht="15.75">
      <c r="A69" s="44"/>
      <c r="B69" s="76"/>
      <c r="C69" s="76"/>
      <c r="D69" s="76"/>
      <c r="E69" s="76"/>
      <c r="F69" s="34"/>
    </row>
    <row r="70" spans="1:6" s="58" customFormat="1" ht="21.75" customHeight="1">
      <c r="A70" s="72" t="s">
        <v>26</v>
      </c>
      <c r="B70" s="59"/>
      <c r="C70" s="59"/>
      <c r="D70" s="59"/>
      <c r="E70" s="59"/>
      <c r="F70" s="60"/>
    </row>
    <row r="71" spans="1:6" ht="15.75">
      <c r="A71" s="33" t="s">
        <v>7</v>
      </c>
      <c r="B71" s="8">
        <f>SUM(B72:B74)</f>
        <v>58588.25</v>
      </c>
      <c r="C71" s="8">
        <f>SUM(C72:C74)</f>
        <v>0</v>
      </c>
      <c r="D71" s="8">
        <f>SUM(D72:D74)</f>
        <v>58588.25</v>
      </c>
      <c r="E71" s="8">
        <f>SUM(E72:E74)</f>
        <v>1516926.3699999999</v>
      </c>
      <c r="F71" s="34">
        <f t="shared" si="0"/>
        <v>25.891307045354655</v>
      </c>
    </row>
    <row r="72" spans="1:6" ht="15.75">
      <c r="A72" s="36" t="s">
        <v>88</v>
      </c>
      <c r="B72" s="12">
        <v>0</v>
      </c>
      <c r="C72" s="12">
        <v>0</v>
      </c>
      <c r="D72" s="12">
        <f>SUM(B72:C72)</f>
        <v>0</v>
      </c>
      <c r="E72" s="12">
        <v>1500217.17</v>
      </c>
      <c r="F72" s="34"/>
    </row>
    <row r="73" spans="1:6" ht="15.75">
      <c r="A73" s="39" t="s">
        <v>9</v>
      </c>
      <c r="B73" s="12">
        <v>44588.25</v>
      </c>
      <c r="C73" s="12">
        <v>0</v>
      </c>
      <c r="D73" s="12">
        <v>44588.25</v>
      </c>
      <c r="E73" s="12">
        <v>9995.14</v>
      </c>
      <c r="F73" s="34">
        <f t="shared" si="0"/>
        <v>0.22416533503781824</v>
      </c>
    </row>
    <row r="74" spans="1:6" ht="15.75">
      <c r="A74" s="39" t="s">
        <v>10</v>
      </c>
      <c r="B74" s="12">
        <v>14000</v>
      </c>
      <c r="C74" s="12">
        <v>0</v>
      </c>
      <c r="D74" s="12">
        <v>14000</v>
      </c>
      <c r="E74" s="12">
        <v>6714.06</v>
      </c>
      <c r="F74" s="34">
        <f t="shared" si="0"/>
        <v>0.4795757142857143</v>
      </c>
    </row>
    <row r="75" spans="1:6" ht="15.75">
      <c r="A75" s="7" t="s">
        <v>16</v>
      </c>
      <c r="B75" s="8">
        <f>SUM(B76:B76)</f>
        <v>20000</v>
      </c>
      <c r="C75" s="8">
        <f>SUM(C76:C76)</f>
        <v>0</v>
      </c>
      <c r="D75" s="8">
        <f>SUM(D76:D76)</f>
        <v>20000</v>
      </c>
      <c r="E75" s="8">
        <f>SUM(E76:E76)</f>
        <v>2000</v>
      </c>
      <c r="F75" s="34">
        <f>E75/D75</f>
        <v>0.1</v>
      </c>
    </row>
    <row r="76" spans="1:6" ht="15.75">
      <c r="A76" s="14" t="s">
        <v>17</v>
      </c>
      <c r="B76" s="12">
        <v>20000</v>
      </c>
      <c r="C76" s="12">
        <v>0</v>
      </c>
      <c r="D76" s="12">
        <v>20000</v>
      </c>
      <c r="E76" s="12">
        <v>2000</v>
      </c>
      <c r="F76" s="34">
        <f>E76/D76</f>
        <v>0.1</v>
      </c>
    </row>
    <row r="77" spans="1:6" s="56" customFormat="1" ht="18.75">
      <c r="A77" s="53" t="s">
        <v>104</v>
      </c>
      <c r="B77" s="54">
        <f>SUM(B71+B75)</f>
        <v>78588.25</v>
      </c>
      <c r="C77" s="54">
        <f>SUM(C71+C75)</f>
        <v>0</v>
      </c>
      <c r="D77" s="54">
        <f>SUM(D71+D75)</f>
        <v>78588.25</v>
      </c>
      <c r="E77" s="54">
        <f>SUM(E71+E75)</f>
        <v>1518926.3699999999</v>
      </c>
      <c r="F77" s="55">
        <f>E77/D77</f>
        <v>19.32765228898722</v>
      </c>
    </row>
    <row r="78" spans="1:6" ht="15.75">
      <c r="A78" s="44"/>
      <c r="B78" s="76"/>
      <c r="C78" s="76"/>
      <c r="D78" s="76"/>
      <c r="E78" s="76"/>
      <c r="F78" s="34"/>
    </row>
    <row r="79" spans="1:6" s="58" customFormat="1" ht="21.75" customHeight="1">
      <c r="A79" s="72" t="s">
        <v>27</v>
      </c>
      <c r="B79" s="59"/>
      <c r="C79" s="59"/>
      <c r="D79" s="59"/>
      <c r="E79" s="59"/>
      <c r="F79" s="60"/>
    </row>
    <row r="80" spans="1:6" ht="15.75">
      <c r="A80" s="33" t="s">
        <v>7</v>
      </c>
      <c r="B80" s="8">
        <f>SUM(B81:B84)</f>
        <v>570000</v>
      </c>
      <c r="C80" s="8">
        <f>SUM(C81:C84)</f>
        <v>0</v>
      </c>
      <c r="D80" s="8">
        <f>SUM(D81:D84)</f>
        <v>570000</v>
      </c>
      <c r="E80" s="8">
        <f>SUM(E81:E84)</f>
        <v>4390348.15</v>
      </c>
      <c r="F80" s="34">
        <f>E80/D80</f>
        <v>7.702365175438597</v>
      </c>
    </row>
    <row r="81" spans="1:6" ht="15.75">
      <c r="A81" s="36" t="s">
        <v>88</v>
      </c>
      <c r="B81" s="12">
        <v>0</v>
      </c>
      <c r="C81" s="12">
        <v>0</v>
      </c>
      <c r="D81" s="12">
        <f>SUM(B81:C81)</f>
        <v>0</v>
      </c>
      <c r="E81" s="12">
        <v>4282671.4</v>
      </c>
      <c r="F81" s="34"/>
    </row>
    <row r="82" spans="1:6" ht="15.75">
      <c r="A82" s="39" t="s">
        <v>9</v>
      </c>
      <c r="B82" s="12">
        <v>560000</v>
      </c>
      <c r="C82" s="12">
        <v>0</v>
      </c>
      <c r="D82" s="12">
        <v>560000</v>
      </c>
      <c r="E82" s="12">
        <v>101818.01</v>
      </c>
      <c r="F82" s="34">
        <f>E82/D82</f>
        <v>0.181817875</v>
      </c>
    </row>
    <row r="83" spans="1:6" ht="15.75">
      <c r="A83" s="39" t="s">
        <v>11</v>
      </c>
      <c r="B83" s="12">
        <v>0</v>
      </c>
      <c r="C83" s="12">
        <v>0</v>
      </c>
      <c r="D83" s="12">
        <v>0</v>
      </c>
      <c r="E83" s="12">
        <v>6.12</v>
      </c>
      <c r="F83" s="34"/>
    </row>
    <row r="84" spans="1:6" ht="15.75">
      <c r="A84" s="39" t="s">
        <v>12</v>
      </c>
      <c r="B84" s="12">
        <v>10000</v>
      </c>
      <c r="C84" s="12">
        <v>0</v>
      </c>
      <c r="D84" s="12">
        <v>10000</v>
      </c>
      <c r="E84" s="12">
        <v>5852.62</v>
      </c>
      <c r="F84" s="34">
        <f>E84/D84</f>
        <v>0.585262</v>
      </c>
    </row>
    <row r="85" spans="1:6" ht="15.75">
      <c r="A85" s="7" t="s">
        <v>55</v>
      </c>
      <c r="B85" s="8">
        <f>SUM(B86:B86)</f>
        <v>0</v>
      </c>
      <c r="C85" s="8">
        <f>SUM(C86:C86)</f>
        <v>0</v>
      </c>
      <c r="D85" s="8">
        <f>SUM(D86:D86)</f>
        <v>0</v>
      </c>
      <c r="E85" s="8">
        <f>SUM(E86:E86)</f>
        <v>5000</v>
      </c>
      <c r="F85" s="34"/>
    </row>
    <row r="86" spans="1:6" ht="15.75">
      <c r="A86" s="41" t="s">
        <v>37</v>
      </c>
      <c r="B86" s="12">
        <v>0</v>
      </c>
      <c r="C86" s="12">
        <v>0</v>
      </c>
      <c r="D86" s="12">
        <v>0</v>
      </c>
      <c r="E86" s="12">
        <v>5000</v>
      </c>
      <c r="F86" s="34"/>
    </row>
    <row r="87" spans="1:6" ht="15.75">
      <c r="A87" s="7" t="s">
        <v>16</v>
      </c>
      <c r="B87" s="8">
        <f>SUM(B88:B88)</f>
        <v>10000</v>
      </c>
      <c r="C87" s="8">
        <f>SUM(C88:C88)</f>
        <v>0</v>
      </c>
      <c r="D87" s="8">
        <f>SUM(D88:D88)</f>
        <v>10000</v>
      </c>
      <c r="E87" s="8">
        <f>SUM(E88:E88)</f>
        <v>7199.6</v>
      </c>
      <c r="F87" s="34">
        <f>E87/D87</f>
        <v>0.71996</v>
      </c>
    </row>
    <row r="88" spans="1:6" ht="15.75">
      <c r="A88" s="14" t="s">
        <v>17</v>
      </c>
      <c r="B88" s="12">
        <v>10000</v>
      </c>
      <c r="C88" s="12">
        <v>0</v>
      </c>
      <c r="D88" s="12">
        <v>10000</v>
      </c>
      <c r="E88" s="12">
        <v>7199.6</v>
      </c>
      <c r="F88" s="34">
        <f>E88/D88</f>
        <v>0.71996</v>
      </c>
    </row>
    <row r="89" spans="1:6" s="56" customFormat="1" ht="18.75">
      <c r="A89" s="53" t="s">
        <v>105</v>
      </c>
      <c r="B89" s="54">
        <f>B87+B80</f>
        <v>580000</v>
      </c>
      <c r="C89" s="54">
        <f>C87+C80</f>
        <v>0</v>
      </c>
      <c r="D89" s="54">
        <f>D87+D80</f>
        <v>580000</v>
      </c>
      <c r="E89" s="54">
        <f>E87+E80+E85</f>
        <v>4402547.75</v>
      </c>
      <c r="F89" s="55">
        <f>E89/D89</f>
        <v>7.5905995689655175</v>
      </c>
    </row>
    <row r="90" spans="1:6" ht="15.75">
      <c r="A90" s="44"/>
      <c r="B90" s="76"/>
      <c r="C90" s="76"/>
      <c r="D90" s="76"/>
      <c r="E90" s="76"/>
      <c r="F90" s="34"/>
    </row>
    <row r="91" spans="1:6" s="62" customFormat="1" ht="21.75" customHeight="1">
      <c r="A91" s="72" t="s">
        <v>78</v>
      </c>
      <c r="B91" s="59"/>
      <c r="C91" s="59"/>
      <c r="D91" s="59"/>
      <c r="E91" s="59"/>
      <c r="F91" s="60"/>
    </row>
    <row r="92" spans="1:6" ht="15.75">
      <c r="A92" s="33" t="s">
        <v>7</v>
      </c>
      <c r="B92" s="8">
        <f>SUM(B93:B97)</f>
        <v>293905.22</v>
      </c>
      <c r="C92" s="8">
        <f>SUM(C93:C97)</f>
        <v>0</v>
      </c>
      <c r="D92" s="8">
        <f>SUM(D93:D97)</f>
        <v>293905.22</v>
      </c>
      <c r="E92" s="8">
        <f>SUM(E93:E97)</f>
        <v>3250106.2699999996</v>
      </c>
      <c r="F92" s="34">
        <f>E92/D92</f>
        <v>11.05834823212735</v>
      </c>
    </row>
    <row r="93" spans="1:6" ht="15.75">
      <c r="A93" s="36" t="s">
        <v>88</v>
      </c>
      <c r="B93" s="12">
        <v>0</v>
      </c>
      <c r="C93" s="12">
        <v>0</v>
      </c>
      <c r="D93" s="12">
        <f>SUM(B93:C93)</f>
        <v>0</v>
      </c>
      <c r="E93" s="12">
        <v>3201435.86</v>
      </c>
      <c r="F93" s="34"/>
    </row>
    <row r="94" spans="1:6" ht="15.75">
      <c r="A94" s="39" t="s">
        <v>9</v>
      </c>
      <c r="B94" s="12">
        <v>285473.22</v>
      </c>
      <c r="C94" s="12">
        <v>0</v>
      </c>
      <c r="D94" s="12">
        <v>285473.22</v>
      </c>
      <c r="E94" s="12">
        <v>45037.38</v>
      </c>
      <c r="F94" s="34">
        <f>E94/D94</f>
        <v>0.157763940169239</v>
      </c>
    </row>
    <row r="95" spans="1:6" ht="15.75">
      <c r="A95" s="39" t="s">
        <v>10</v>
      </c>
      <c r="B95" s="12">
        <v>3432</v>
      </c>
      <c r="C95" s="12">
        <v>0</v>
      </c>
      <c r="D95" s="12">
        <v>3432</v>
      </c>
      <c r="E95" s="12">
        <v>0</v>
      </c>
      <c r="F95" s="34">
        <f>E95/D95</f>
        <v>0</v>
      </c>
    </row>
    <row r="96" spans="1:6" ht="15.75">
      <c r="A96" s="39" t="s">
        <v>11</v>
      </c>
      <c r="B96" s="12">
        <v>0</v>
      </c>
      <c r="C96" s="12">
        <v>0</v>
      </c>
      <c r="D96" s="12">
        <v>0</v>
      </c>
      <c r="E96" s="12">
        <v>53.42</v>
      </c>
      <c r="F96" s="34"/>
    </row>
    <row r="97" spans="1:6" ht="15.75">
      <c r="A97" s="39" t="s">
        <v>12</v>
      </c>
      <c r="B97" s="12">
        <v>5000</v>
      </c>
      <c r="C97" s="12">
        <v>0</v>
      </c>
      <c r="D97" s="12">
        <v>5000</v>
      </c>
      <c r="E97" s="12">
        <v>3579.61</v>
      </c>
      <c r="F97" s="34">
        <f>E97/D97</f>
        <v>0.7159220000000001</v>
      </c>
    </row>
    <row r="98" spans="1:6" ht="15.75">
      <c r="A98" s="7" t="s">
        <v>16</v>
      </c>
      <c r="B98" s="8">
        <f>SUM(B99:B99)</f>
        <v>5426.45</v>
      </c>
      <c r="C98" s="8">
        <f>SUM(C99:C99)</f>
        <v>0</v>
      </c>
      <c r="D98" s="8">
        <f>SUM(D99:D99)</f>
        <v>5426.45</v>
      </c>
      <c r="E98" s="8">
        <f>SUM(E99:E99)</f>
        <v>2479.45</v>
      </c>
      <c r="F98" s="34">
        <f>E98/D98</f>
        <v>0.45691934874549656</v>
      </c>
    </row>
    <row r="99" spans="1:6" ht="15.75">
      <c r="A99" s="14" t="s">
        <v>17</v>
      </c>
      <c r="B99" s="12">
        <v>5426.45</v>
      </c>
      <c r="C99" s="12">
        <v>0</v>
      </c>
      <c r="D99" s="12">
        <v>5426.45</v>
      </c>
      <c r="E99" s="12">
        <v>2479.45</v>
      </c>
      <c r="F99" s="34">
        <f>E99/D99</f>
        <v>0.45691934874549656</v>
      </c>
    </row>
    <row r="100" spans="1:6" s="56" customFormat="1" ht="18.75">
      <c r="A100" s="53" t="s">
        <v>106</v>
      </c>
      <c r="B100" s="54">
        <f>B98+B92</f>
        <v>299331.67</v>
      </c>
      <c r="C100" s="54">
        <f>C92+C98</f>
        <v>0</v>
      </c>
      <c r="D100" s="54">
        <f>D92+D98</f>
        <v>299331.67</v>
      </c>
      <c r="E100" s="54">
        <f>E98+E92</f>
        <v>3252585.7199999997</v>
      </c>
      <c r="F100" s="55">
        <f>E100/D100</f>
        <v>10.866159668303725</v>
      </c>
    </row>
    <row r="101" spans="1:6" s="31" customFormat="1" ht="31.5">
      <c r="A101" s="1" t="s">
        <v>4</v>
      </c>
      <c r="B101" s="2" t="s">
        <v>0</v>
      </c>
      <c r="C101" s="2" t="s">
        <v>1</v>
      </c>
      <c r="D101" s="2" t="s">
        <v>2</v>
      </c>
      <c r="E101" s="2" t="s">
        <v>3</v>
      </c>
      <c r="F101" s="3" t="s">
        <v>5</v>
      </c>
    </row>
    <row r="102" spans="1:6" ht="15.75">
      <c r="A102" s="44"/>
      <c r="B102" s="76"/>
      <c r="C102" s="76"/>
      <c r="D102" s="76"/>
      <c r="E102" s="76"/>
      <c r="F102" s="34"/>
    </row>
    <row r="103" spans="1:6" s="58" customFormat="1" ht="21.75" customHeight="1">
      <c r="A103" s="63" t="s">
        <v>79</v>
      </c>
      <c r="B103" s="72"/>
      <c r="C103" s="72"/>
      <c r="D103" s="72"/>
      <c r="E103" s="72"/>
      <c r="F103" s="60"/>
    </row>
    <row r="104" spans="1:6" ht="15.75">
      <c r="A104" s="33" t="s">
        <v>7</v>
      </c>
      <c r="B104" s="5">
        <f>SUM(B105)</f>
        <v>0</v>
      </c>
      <c r="C104" s="5">
        <f>SUM(C105)</f>
        <v>0</v>
      </c>
      <c r="D104" s="5">
        <f>SUM(D105)</f>
        <v>0</v>
      </c>
      <c r="E104" s="5">
        <f>E105</f>
        <v>1758242.31</v>
      </c>
      <c r="F104" s="34"/>
    </row>
    <row r="105" spans="1:6" ht="15.75">
      <c r="A105" s="36" t="s">
        <v>88</v>
      </c>
      <c r="B105" s="6">
        <v>0</v>
      </c>
      <c r="C105" s="6">
        <v>0</v>
      </c>
      <c r="D105" s="6">
        <f>SUM(B105:C105)</f>
        <v>0</v>
      </c>
      <c r="E105" s="6">
        <v>1758242.31</v>
      </c>
      <c r="F105" s="34"/>
    </row>
    <row r="106" spans="1:6" s="56" customFormat="1" ht="18.75">
      <c r="A106" s="64" t="s">
        <v>107</v>
      </c>
      <c r="B106" s="65">
        <f>B104</f>
        <v>0</v>
      </c>
      <c r="C106" s="65">
        <f>C104</f>
        <v>0</v>
      </c>
      <c r="D106" s="65">
        <f>D104</f>
        <v>0</v>
      </c>
      <c r="E106" s="65">
        <f>E104</f>
        <v>1758242.31</v>
      </c>
      <c r="F106" s="55"/>
    </row>
    <row r="107" spans="1:6" ht="15.75">
      <c r="A107" s="40"/>
      <c r="B107" s="77"/>
      <c r="C107" s="77"/>
      <c r="D107" s="77"/>
      <c r="E107" s="77"/>
      <c r="F107" s="34"/>
    </row>
    <row r="108" spans="1:6" s="58" customFormat="1" ht="21.75" customHeight="1">
      <c r="A108" s="72" t="s">
        <v>80</v>
      </c>
      <c r="B108" s="66"/>
      <c r="C108" s="66"/>
      <c r="D108" s="66"/>
      <c r="E108" s="66"/>
      <c r="F108" s="60"/>
    </row>
    <row r="109" spans="1:6" ht="15.75">
      <c r="A109" s="33" t="s">
        <v>7</v>
      </c>
      <c r="B109" s="5">
        <f>SUM(B110:B114)</f>
        <v>312029.52</v>
      </c>
      <c r="C109" s="5">
        <f>SUM(C110:C114)</f>
        <v>0</v>
      </c>
      <c r="D109" s="5">
        <f>SUM(D110:D114)</f>
        <v>312029.52</v>
      </c>
      <c r="E109" s="5">
        <f>SUM(E110:E114)</f>
        <v>6536429.61</v>
      </c>
      <c r="F109" s="34">
        <f>E109/D109</f>
        <v>20.94811289008809</v>
      </c>
    </row>
    <row r="110" spans="1:6" ht="15.75">
      <c r="A110" s="36" t="s">
        <v>88</v>
      </c>
      <c r="B110" s="12">
        <v>0</v>
      </c>
      <c r="C110" s="12">
        <v>0</v>
      </c>
      <c r="D110" s="12">
        <f>SUM(B110:C110)</f>
        <v>0</v>
      </c>
      <c r="E110" s="12">
        <v>6324721.96</v>
      </c>
      <c r="F110" s="34"/>
    </row>
    <row r="111" spans="1:6" ht="15.75">
      <c r="A111" s="39" t="s">
        <v>9</v>
      </c>
      <c r="B111" s="12">
        <v>80529.52</v>
      </c>
      <c r="C111" s="12">
        <v>0</v>
      </c>
      <c r="D111" s="12">
        <v>80529.52</v>
      </c>
      <c r="E111" s="12">
        <v>45040.23</v>
      </c>
      <c r="F111" s="34">
        <f>E111/D111</f>
        <v>0.5593008625905134</v>
      </c>
    </row>
    <row r="112" spans="1:6" ht="15.75">
      <c r="A112" s="36" t="s">
        <v>10</v>
      </c>
      <c r="B112" s="6">
        <v>229000</v>
      </c>
      <c r="C112" s="6">
        <v>0</v>
      </c>
      <c r="D112" s="6">
        <v>229000</v>
      </c>
      <c r="E112" s="6">
        <v>164509.92</v>
      </c>
      <c r="F112" s="34">
        <f>E112/D112</f>
        <v>0.7183839301310044</v>
      </c>
    </row>
    <row r="113" spans="1:6" ht="15.75">
      <c r="A113" s="39" t="s">
        <v>11</v>
      </c>
      <c r="B113" s="6">
        <v>0</v>
      </c>
      <c r="C113" s="6">
        <v>0</v>
      </c>
      <c r="D113" s="6">
        <v>0</v>
      </c>
      <c r="E113" s="6">
        <v>121.2</v>
      </c>
      <c r="F113" s="34"/>
    </row>
    <row r="114" spans="1:6" ht="15.75">
      <c r="A114" s="39" t="s">
        <v>12</v>
      </c>
      <c r="B114" s="6">
        <v>2500</v>
      </c>
      <c r="C114" s="6">
        <v>0</v>
      </c>
      <c r="D114" s="6">
        <v>2500</v>
      </c>
      <c r="E114" s="6">
        <v>2036.3</v>
      </c>
      <c r="F114" s="34">
        <f>E114/D114</f>
        <v>0.81452</v>
      </c>
    </row>
    <row r="115" spans="1:6" ht="15.75">
      <c r="A115" s="7" t="s">
        <v>16</v>
      </c>
      <c r="B115" s="5">
        <f>SUM(B116:B116)</f>
        <v>21000</v>
      </c>
      <c r="C115" s="5">
        <f>SUM(C116:C116)</f>
        <v>0</v>
      </c>
      <c r="D115" s="5">
        <f>SUM(D116:D116)</f>
        <v>21000</v>
      </c>
      <c r="E115" s="5">
        <f>SUM(E116:E116)</f>
        <v>1370</v>
      </c>
      <c r="F115" s="34">
        <f>E115/D115</f>
        <v>0.06523809523809523</v>
      </c>
    </row>
    <row r="116" spans="1:6" ht="15.75">
      <c r="A116" s="14" t="s">
        <v>17</v>
      </c>
      <c r="B116" s="6">
        <v>21000</v>
      </c>
      <c r="C116" s="6">
        <v>0</v>
      </c>
      <c r="D116" s="6">
        <v>21000</v>
      </c>
      <c r="E116" s="6">
        <v>1370</v>
      </c>
      <c r="F116" s="34">
        <f>E116/D116</f>
        <v>0.06523809523809523</v>
      </c>
    </row>
    <row r="117" spans="1:6" s="56" customFormat="1" ht="18.75">
      <c r="A117" s="53" t="s">
        <v>108</v>
      </c>
      <c r="B117" s="67">
        <f>SUM(B109+B115)</f>
        <v>333029.52</v>
      </c>
      <c r="C117" s="67">
        <f>SUM(C109+C115)</f>
        <v>0</v>
      </c>
      <c r="D117" s="67">
        <f>SUM(D109+D115)</f>
        <v>333029.52</v>
      </c>
      <c r="E117" s="67">
        <f>SUM(E109+E115)</f>
        <v>6537799.61</v>
      </c>
      <c r="F117" s="55">
        <f>E117/D117</f>
        <v>19.631291574392563</v>
      </c>
    </row>
    <row r="118" spans="1:6" ht="15.75">
      <c r="A118" s="44"/>
      <c r="B118" s="46"/>
      <c r="C118" s="46"/>
      <c r="D118" s="46"/>
      <c r="E118" s="46"/>
      <c r="F118" s="34"/>
    </row>
    <row r="119" spans="1:6" s="62" customFormat="1" ht="21.75" customHeight="1">
      <c r="A119" s="63" t="s">
        <v>96</v>
      </c>
      <c r="B119" s="72"/>
      <c r="C119" s="72"/>
      <c r="D119" s="72"/>
      <c r="E119" s="72"/>
      <c r="F119" s="60"/>
    </row>
    <row r="120" spans="1:6" ht="15.75">
      <c r="A120" s="33" t="s">
        <v>7</v>
      </c>
      <c r="B120" s="5">
        <f>SUM(B121)</f>
        <v>0</v>
      </c>
      <c r="C120" s="5">
        <f>SUM(C121)</f>
        <v>0</v>
      </c>
      <c r="D120" s="5">
        <f>SUM(D121)</f>
        <v>0</v>
      </c>
      <c r="E120" s="5">
        <f>E121</f>
        <v>134702.09</v>
      </c>
      <c r="F120" s="34"/>
    </row>
    <row r="121" spans="1:6" ht="15.75">
      <c r="A121" s="36" t="s">
        <v>88</v>
      </c>
      <c r="B121" s="6">
        <v>0</v>
      </c>
      <c r="C121" s="6">
        <v>0</v>
      </c>
      <c r="D121" s="6">
        <f>SUM(B121:C121)</f>
        <v>0</v>
      </c>
      <c r="E121" s="6">
        <v>134702.09</v>
      </c>
      <c r="F121" s="34"/>
    </row>
    <row r="122" spans="1:6" s="56" customFormat="1" ht="18.75">
      <c r="A122" s="64" t="s">
        <v>109</v>
      </c>
      <c r="B122" s="65">
        <f>B120</f>
        <v>0</v>
      </c>
      <c r="C122" s="65">
        <f>C120</f>
        <v>0</v>
      </c>
      <c r="D122" s="65">
        <f>D120</f>
        <v>0</v>
      </c>
      <c r="E122" s="65">
        <f>E120</f>
        <v>134702.09</v>
      </c>
      <c r="F122" s="55"/>
    </row>
    <row r="123" spans="1:6" ht="15.75">
      <c r="A123" s="40"/>
      <c r="B123" s="77"/>
      <c r="C123" s="77"/>
      <c r="D123" s="77"/>
      <c r="E123" s="77"/>
      <c r="F123" s="34"/>
    </row>
    <row r="124" spans="1:6" s="58" customFormat="1" ht="21.75" customHeight="1">
      <c r="A124" s="72" t="s">
        <v>29</v>
      </c>
      <c r="B124" s="72"/>
      <c r="C124" s="72"/>
      <c r="D124" s="72"/>
      <c r="E124" s="72"/>
      <c r="F124" s="60"/>
    </row>
    <row r="125" spans="1:6" ht="15.75">
      <c r="A125" s="33" t="s">
        <v>7</v>
      </c>
      <c r="B125" s="5">
        <f>SUM(B126:B126)</f>
        <v>0</v>
      </c>
      <c r="C125" s="5">
        <f>SUM(C126:C126)</f>
        <v>0</v>
      </c>
      <c r="D125" s="5">
        <f>SUM(D126:D126)</f>
        <v>0</v>
      </c>
      <c r="E125" s="5">
        <f>SUM(E126:E126)</f>
        <v>71353.87</v>
      </c>
      <c r="F125" s="34"/>
    </row>
    <row r="126" spans="1:6" ht="15.75">
      <c r="A126" s="36" t="s">
        <v>88</v>
      </c>
      <c r="B126" s="6">
        <v>0</v>
      </c>
      <c r="C126" s="6">
        <v>0</v>
      </c>
      <c r="D126" s="6">
        <f>SUM(B126:C126)</f>
        <v>0</v>
      </c>
      <c r="E126" s="6">
        <v>71353.87</v>
      </c>
      <c r="F126" s="34"/>
    </row>
    <row r="127" spans="1:6" s="56" customFormat="1" ht="18.75">
      <c r="A127" s="64" t="s">
        <v>110</v>
      </c>
      <c r="B127" s="65">
        <f>SUM(B125)</f>
        <v>0</v>
      </c>
      <c r="C127" s="65">
        <f>SUM(C125)</f>
        <v>0</v>
      </c>
      <c r="D127" s="65">
        <f>SUM(D125)</f>
        <v>0</v>
      </c>
      <c r="E127" s="65">
        <f>SUM(E125)</f>
        <v>71353.87</v>
      </c>
      <c r="F127" s="55"/>
    </row>
    <row r="128" spans="1:6" ht="15.75">
      <c r="A128" s="40"/>
      <c r="B128" s="77"/>
      <c r="C128" s="77"/>
      <c r="D128" s="77"/>
      <c r="E128" s="77"/>
      <c r="F128" s="34"/>
    </row>
    <row r="129" spans="1:6" s="58" customFormat="1" ht="21.75" customHeight="1">
      <c r="A129" s="72" t="s">
        <v>30</v>
      </c>
      <c r="B129" s="59"/>
      <c r="C129" s="59"/>
      <c r="D129" s="59"/>
      <c r="E129" s="59"/>
      <c r="F129" s="60"/>
    </row>
    <row r="130" spans="1:6" ht="15.75">
      <c r="A130" s="33" t="s">
        <v>7</v>
      </c>
      <c r="B130" s="8">
        <f>SUM(B131:B135)</f>
        <v>56000</v>
      </c>
      <c r="C130" s="8">
        <f>SUM(C131:C135)</f>
        <v>0</v>
      </c>
      <c r="D130" s="8">
        <f>SUM(D131:D135)</f>
        <v>56000</v>
      </c>
      <c r="E130" s="8">
        <f>SUM(E131:E135)</f>
        <v>789860.5599999999</v>
      </c>
      <c r="F130" s="34">
        <f>E130/D130</f>
        <v>14.104652857142856</v>
      </c>
    </row>
    <row r="131" spans="1:6" ht="15.75">
      <c r="A131" s="36" t="s">
        <v>88</v>
      </c>
      <c r="B131" s="20">
        <v>1000</v>
      </c>
      <c r="C131" s="20">
        <v>0</v>
      </c>
      <c r="D131" s="20">
        <v>1000</v>
      </c>
      <c r="E131" s="20">
        <v>749150.1</v>
      </c>
      <c r="F131" s="34">
        <f>E131/D131</f>
        <v>749.1501</v>
      </c>
    </row>
    <row r="132" spans="1:6" ht="15.75">
      <c r="A132" s="39" t="s">
        <v>9</v>
      </c>
      <c r="B132" s="12">
        <v>41500</v>
      </c>
      <c r="C132" s="12">
        <v>0</v>
      </c>
      <c r="D132" s="12">
        <v>41500</v>
      </c>
      <c r="E132" s="12">
        <v>31678.7</v>
      </c>
      <c r="F132" s="34">
        <f>E132/D132</f>
        <v>0.7633421686746988</v>
      </c>
    </row>
    <row r="133" spans="1:6" ht="15.75">
      <c r="A133" s="39" t="s">
        <v>10</v>
      </c>
      <c r="B133" s="12">
        <v>3500</v>
      </c>
      <c r="C133" s="12">
        <v>0</v>
      </c>
      <c r="D133" s="12">
        <v>3500</v>
      </c>
      <c r="E133" s="12">
        <v>2263.5</v>
      </c>
      <c r="F133" s="34">
        <f>E133/D133</f>
        <v>0.6467142857142857</v>
      </c>
    </row>
    <row r="134" spans="1:6" ht="15.75">
      <c r="A134" s="39" t="s">
        <v>11</v>
      </c>
      <c r="B134" s="12">
        <v>0</v>
      </c>
      <c r="C134" s="12">
        <v>0</v>
      </c>
      <c r="D134" s="12">
        <v>0</v>
      </c>
      <c r="E134" s="12">
        <v>982.15</v>
      </c>
      <c r="F134" s="34"/>
    </row>
    <row r="135" spans="1:6" ht="15.75">
      <c r="A135" s="39" t="s">
        <v>12</v>
      </c>
      <c r="B135" s="12">
        <v>10000</v>
      </c>
      <c r="C135" s="12">
        <v>0</v>
      </c>
      <c r="D135" s="12">
        <v>10000</v>
      </c>
      <c r="E135" s="12">
        <v>5786.11</v>
      </c>
      <c r="F135" s="34">
        <f>E135/D135</f>
        <v>0.578611</v>
      </c>
    </row>
    <row r="136" spans="1:6" ht="15.75">
      <c r="A136" s="7" t="s">
        <v>16</v>
      </c>
      <c r="B136" s="8">
        <f>SUM(B137:B137)</f>
        <v>12000</v>
      </c>
      <c r="C136" s="8">
        <f>SUM(C137:C137)</f>
        <v>0</v>
      </c>
      <c r="D136" s="8">
        <f>SUM(D137:D137)</f>
        <v>12000</v>
      </c>
      <c r="E136" s="8">
        <f>SUM(E137:E137)</f>
        <v>11550</v>
      </c>
      <c r="F136" s="34">
        <f>E136/D136</f>
        <v>0.9625</v>
      </c>
    </row>
    <row r="137" spans="1:6" ht="15.75">
      <c r="A137" s="14" t="s">
        <v>17</v>
      </c>
      <c r="B137" s="12">
        <v>12000</v>
      </c>
      <c r="C137" s="12">
        <v>0</v>
      </c>
      <c r="D137" s="12">
        <v>12000</v>
      </c>
      <c r="E137" s="12">
        <v>11550</v>
      </c>
      <c r="F137" s="34">
        <f>E137/D137</f>
        <v>0.9625</v>
      </c>
    </row>
    <row r="138" spans="1:6" s="56" customFormat="1" ht="18.75">
      <c r="A138" s="53" t="s">
        <v>111</v>
      </c>
      <c r="B138" s="54">
        <f>SUM(B130+B136)</f>
        <v>68000</v>
      </c>
      <c r="C138" s="54">
        <f>SUM(C130+C136)</f>
        <v>0</v>
      </c>
      <c r="D138" s="54">
        <f>SUM(D130+D136)</f>
        <v>68000</v>
      </c>
      <c r="E138" s="54">
        <f>SUM(E130+E136)</f>
        <v>801410.5599999999</v>
      </c>
      <c r="F138" s="55">
        <f>E138/D138</f>
        <v>11.785449411764706</v>
      </c>
    </row>
    <row r="139" spans="1:6" ht="15.75">
      <c r="A139" s="44"/>
      <c r="B139" s="76"/>
      <c r="C139" s="76"/>
      <c r="D139" s="76"/>
      <c r="E139" s="76"/>
      <c r="F139" s="34"/>
    </row>
    <row r="140" spans="1:6" s="58" customFormat="1" ht="21.75" customHeight="1">
      <c r="A140" s="72" t="s">
        <v>134</v>
      </c>
      <c r="B140" s="59"/>
      <c r="C140" s="59"/>
      <c r="D140" s="59"/>
      <c r="E140" s="59"/>
      <c r="F140" s="60"/>
    </row>
    <row r="141" spans="1:6" ht="15.75">
      <c r="A141" s="33" t="s">
        <v>7</v>
      </c>
      <c r="B141" s="8">
        <f>SUM(B142:B144)</f>
        <v>13500</v>
      </c>
      <c r="C141" s="8">
        <f>SUM(C142:C144)</f>
        <v>0</v>
      </c>
      <c r="D141" s="8">
        <f>SUM(D142:D144)</f>
        <v>13500</v>
      </c>
      <c r="E141" s="8">
        <f>SUM(E142:E144)</f>
        <v>2705066.76</v>
      </c>
      <c r="F141" s="34">
        <f aca="true" t="shared" si="1" ref="F141:F202">E141/D141</f>
        <v>200.37531555555555</v>
      </c>
    </row>
    <row r="142" spans="1:6" ht="15.75">
      <c r="A142" s="36" t="s">
        <v>88</v>
      </c>
      <c r="B142" s="12">
        <v>0</v>
      </c>
      <c r="C142" s="12">
        <v>0</v>
      </c>
      <c r="D142" s="12">
        <f>SUM(B142:C142)</f>
        <v>0</v>
      </c>
      <c r="E142" s="12">
        <v>2696408.65</v>
      </c>
      <c r="F142" s="34"/>
    </row>
    <row r="143" spans="1:6" ht="15.75">
      <c r="A143" s="39" t="s">
        <v>9</v>
      </c>
      <c r="B143" s="12">
        <v>11500</v>
      </c>
      <c r="C143" s="12">
        <v>0</v>
      </c>
      <c r="D143" s="12">
        <v>11500</v>
      </c>
      <c r="E143" s="12">
        <v>7716.38</v>
      </c>
      <c r="F143" s="34">
        <f t="shared" si="1"/>
        <v>0.6709895652173913</v>
      </c>
    </row>
    <row r="144" spans="1:6" ht="15.75">
      <c r="A144" s="39" t="s">
        <v>10</v>
      </c>
      <c r="B144" s="12">
        <v>2000</v>
      </c>
      <c r="C144" s="12">
        <v>0</v>
      </c>
      <c r="D144" s="12">
        <v>2000</v>
      </c>
      <c r="E144" s="12">
        <v>941.73</v>
      </c>
      <c r="F144" s="34">
        <f t="shared" si="1"/>
        <v>0.47086500000000003</v>
      </c>
    </row>
    <row r="145" spans="1:6" ht="15.75">
      <c r="A145" s="7" t="s">
        <v>16</v>
      </c>
      <c r="B145" s="8">
        <f>SUM(B146:B146)</f>
        <v>0</v>
      </c>
      <c r="C145" s="8">
        <f>SUM(C146:C146)</f>
        <v>0</v>
      </c>
      <c r="D145" s="8">
        <f>SUM(D146:D146)</f>
        <v>0</v>
      </c>
      <c r="E145" s="8">
        <f>SUM(E146:E146)</f>
        <v>5027.989999830723</v>
      </c>
      <c r="F145" s="34"/>
    </row>
    <row r="146" spans="1:6" ht="15.75">
      <c r="A146" s="14" t="s">
        <v>17</v>
      </c>
      <c r="B146" s="12">
        <v>0</v>
      </c>
      <c r="C146" s="12">
        <v>0</v>
      </c>
      <c r="D146" s="12">
        <v>0</v>
      </c>
      <c r="E146" s="12">
        <v>5027.989999830723</v>
      </c>
      <c r="F146" s="34"/>
    </row>
    <row r="147" spans="1:6" s="56" customFormat="1" ht="18.75">
      <c r="A147" s="53" t="s">
        <v>135</v>
      </c>
      <c r="B147" s="54">
        <f>B141+B145</f>
        <v>13500</v>
      </c>
      <c r="C147" s="54">
        <f>C141+C145</f>
        <v>0</v>
      </c>
      <c r="D147" s="54">
        <f>D141+D145</f>
        <v>13500</v>
      </c>
      <c r="E147" s="54">
        <f>E141+E145</f>
        <v>2710094.7499998305</v>
      </c>
      <c r="F147" s="55">
        <f t="shared" si="1"/>
        <v>200.7477592592467</v>
      </c>
    </row>
    <row r="148" spans="1:6" s="31" customFormat="1" ht="31.5">
      <c r="A148" s="1" t="s">
        <v>4</v>
      </c>
      <c r="B148" s="2" t="s">
        <v>0</v>
      </c>
      <c r="C148" s="2" t="s">
        <v>1</v>
      </c>
      <c r="D148" s="2" t="s">
        <v>2</v>
      </c>
      <c r="E148" s="2" t="s">
        <v>3</v>
      </c>
      <c r="F148" s="3" t="s">
        <v>5</v>
      </c>
    </row>
    <row r="149" spans="1:6" ht="15.75">
      <c r="A149" s="44"/>
      <c r="B149" s="76"/>
      <c r="C149" s="76"/>
      <c r="D149" s="76"/>
      <c r="E149" s="76"/>
      <c r="F149" s="34"/>
    </row>
    <row r="150" spans="1:6" s="58" customFormat="1" ht="21.75" customHeight="1">
      <c r="A150" s="72" t="s">
        <v>31</v>
      </c>
      <c r="B150" s="72"/>
      <c r="C150" s="72"/>
      <c r="D150" s="72"/>
      <c r="E150" s="72"/>
      <c r="F150" s="60"/>
    </row>
    <row r="151" spans="1:6" ht="15.75">
      <c r="A151" s="33" t="s">
        <v>7</v>
      </c>
      <c r="B151" s="5">
        <f>SUM(B152:B155)</f>
        <v>18737</v>
      </c>
      <c r="C151" s="5">
        <f>SUM(C152:C155)</f>
        <v>0</v>
      </c>
      <c r="D151" s="5">
        <f>SUM(D152:D155)</f>
        <v>18737</v>
      </c>
      <c r="E151" s="5">
        <f>SUM(E152:E155)</f>
        <v>25452.04</v>
      </c>
      <c r="F151" s="34">
        <f t="shared" si="1"/>
        <v>1.3583839462027005</v>
      </c>
    </row>
    <row r="152" spans="1:6" ht="15.75">
      <c r="A152" s="36" t="s">
        <v>88</v>
      </c>
      <c r="B152" s="6">
        <v>0</v>
      </c>
      <c r="C152" s="6">
        <v>0</v>
      </c>
      <c r="D152" s="6">
        <f>SUM(B152:C152)</f>
        <v>0</v>
      </c>
      <c r="E152" s="6">
        <v>16264.24</v>
      </c>
      <c r="F152" s="34"/>
    </row>
    <row r="153" spans="1:6" ht="15.75">
      <c r="A153" s="37" t="s">
        <v>9</v>
      </c>
      <c r="B153" s="6">
        <v>14850</v>
      </c>
      <c r="C153" s="6">
        <v>0</v>
      </c>
      <c r="D153" s="6">
        <v>14850</v>
      </c>
      <c r="E153" s="6">
        <v>8298.29</v>
      </c>
      <c r="F153" s="34">
        <f t="shared" si="1"/>
        <v>0.5588074074074074</v>
      </c>
    </row>
    <row r="154" spans="1:6" ht="15.75">
      <c r="A154" s="37" t="s">
        <v>10</v>
      </c>
      <c r="B154" s="6">
        <v>100</v>
      </c>
      <c r="C154" s="6">
        <v>0</v>
      </c>
      <c r="D154" s="6">
        <v>100</v>
      </c>
      <c r="E154" s="6">
        <v>100.9</v>
      </c>
      <c r="F154" s="34">
        <f t="shared" si="1"/>
        <v>1.0090000000000001</v>
      </c>
    </row>
    <row r="155" spans="1:6" ht="15.75">
      <c r="A155" s="39" t="s">
        <v>12</v>
      </c>
      <c r="B155" s="6">
        <v>3787</v>
      </c>
      <c r="C155" s="6">
        <v>0</v>
      </c>
      <c r="D155" s="6">
        <v>3787</v>
      </c>
      <c r="E155" s="6">
        <v>788.61</v>
      </c>
      <c r="F155" s="34">
        <f t="shared" si="1"/>
        <v>0.20824135199366253</v>
      </c>
    </row>
    <row r="156" spans="1:6" ht="15.75">
      <c r="A156" s="17" t="s">
        <v>16</v>
      </c>
      <c r="B156" s="5">
        <f>SUM(B157:B157)</f>
        <v>0</v>
      </c>
      <c r="C156" s="5">
        <f>SUM(C157:C157)</f>
        <v>0</v>
      </c>
      <c r="D156" s="5">
        <f>SUM(D157:D157)</f>
        <v>0</v>
      </c>
      <c r="E156" s="5">
        <f>SUM(E157:E157)</f>
        <v>700</v>
      </c>
      <c r="F156" s="34"/>
    </row>
    <row r="157" spans="1:6" ht="15.75">
      <c r="A157" s="21" t="s">
        <v>17</v>
      </c>
      <c r="B157" s="6">
        <v>0</v>
      </c>
      <c r="C157" s="6">
        <v>0</v>
      </c>
      <c r="D157" s="6">
        <v>0</v>
      </c>
      <c r="E157" s="6">
        <v>700</v>
      </c>
      <c r="F157" s="34"/>
    </row>
    <row r="158" spans="1:6" s="56" customFormat="1" ht="18.75">
      <c r="A158" s="64" t="s">
        <v>112</v>
      </c>
      <c r="B158" s="65">
        <f>SUM(B151+B156)</f>
        <v>18737</v>
      </c>
      <c r="C158" s="65">
        <f>SUM(C151+C156)</f>
        <v>0</v>
      </c>
      <c r="D158" s="65">
        <f>SUM(D151+D156)</f>
        <v>18737</v>
      </c>
      <c r="E158" s="65">
        <f>SUM(E151+E156)</f>
        <v>26152.04</v>
      </c>
      <c r="F158" s="55">
        <f t="shared" si="1"/>
        <v>1.395743181939478</v>
      </c>
    </row>
    <row r="159" spans="1:6" ht="15.75">
      <c r="A159" s="40"/>
      <c r="B159" s="77"/>
      <c r="C159" s="77"/>
      <c r="D159" s="77"/>
      <c r="E159" s="77"/>
      <c r="F159" s="34"/>
    </row>
    <row r="160" spans="1:6" s="58" customFormat="1" ht="21.75" customHeight="1">
      <c r="A160" s="72" t="s">
        <v>81</v>
      </c>
      <c r="B160" s="59"/>
      <c r="C160" s="59"/>
      <c r="D160" s="59"/>
      <c r="E160" s="59"/>
      <c r="F160" s="60"/>
    </row>
    <row r="161" spans="1:6" ht="15.75">
      <c r="A161" s="33" t="s">
        <v>7</v>
      </c>
      <c r="B161" s="8">
        <f>SUM(B162:B163)</f>
        <v>42000</v>
      </c>
      <c r="C161" s="8">
        <f>SUM(C162:C163)</f>
        <v>0</v>
      </c>
      <c r="D161" s="8">
        <f>SUM(D162:D163)</f>
        <v>42000</v>
      </c>
      <c r="E161" s="8">
        <f>SUM(E162:E163)</f>
        <v>4228691.79</v>
      </c>
      <c r="F161" s="34">
        <f t="shared" si="1"/>
        <v>100.68313785714285</v>
      </c>
    </row>
    <row r="162" spans="1:6" ht="15.75">
      <c r="A162" s="36" t="s">
        <v>88</v>
      </c>
      <c r="B162" s="12">
        <v>0</v>
      </c>
      <c r="C162" s="12">
        <v>0</v>
      </c>
      <c r="D162" s="12">
        <f>SUM(B162:C162)</f>
        <v>0</v>
      </c>
      <c r="E162" s="12">
        <v>4193417.73</v>
      </c>
      <c r="F162" s="34" t="e">
        <f t="shared" si="1"/>
        <v>#DIV/0!</v>
      </c>
    </row>
    <row r="163" spans="1:6" ht="15.75">
      <c r="A163" s="39" t="s">
        <v>9</v>
      </c>
      <c r="B163" s="12">
        <v>42000</v>
      </c>
      <c r="C163" s="12">
        <v>0</v>
      </c>
      <c r="D163" s="12">
        <v>42000</v>
      </c>
      <c r="E163" s="12">
        <v>35274.06</v>
      </c>
      <c r="F163" s="34">
        <f t="shared" si="1"/>
        <v>0.8398585714285713</v>
      </c>
    </row>
    <row r="164" spans="1:6" ht="15.75">
      <c r="A164" s="7" t="s">
        <v>16</v>
      </c>
      <c r="B164" s="8">
        <f>SUM(B165:B165)</f>
        <v>32000</v>
      </c>
      <c r="C164" s="8">
        <f>SUM(C165:C165)</f>
        <v>0</v>
      </c>
      <c r="D164" s="8">
        <f>SUM(D165:D165)</f>
        <v>32000</v>
      </c>
      <c r="E164" s="8">
        <f>SUM(E165:E165)</f>
        <v>30808.2</v>
      </c>
      <c r="F164" s="34">
        <f t="shared" si="1"/>
        <v>0.96275625</v>
      </c>
    </row>
    <row r="165" spans="1:6" ht="15.75">
      <c r="A165" s="14" t="s">
        <v>17</v>
      </c>
      <c r="B165" s="12">
        <v>32000</v>
      </c>
      <c r="C165" s="12">
        <v>0</v>
      </c>
      <c r="D165" s="12">
        <v>32000</v>
      </c>
      <c r="E165" s="12">
        <v>30808.2</v>
      </c>
      <c r="F165" s="34">
        <f t="shared" si="1"/>
        <v>0.96275625</v>
      </c>
    </row>
    <row r="166" spans="1:6" s="56" customFormat="1" ht="18.75">
      <c r="A166" s="53" t="s">
        <v>113</v>
      </c>
      <c r="B166" s="54">
        <f>SUM(B161+B164)</f>
        <v>74000</v>
      </c>
      <c r="C166" s="54">
        <f>SUM(C161+C164)</f>
        <v>0</v>
      </c>
      <c r="D166" s="54">
        <f>SUM(D161+D164)</f>
        <v>74000</v>
      </c>
      <c r="E166" s="54">
        <f>SUM(E161+E164)</f>
        <v>4259499.99</v>
      </c>
      <c r="F166" s="55">
        <f t="shared" si="1"/>
        <v>57.560810675675675</v>
      </c>
    </row>
    <row r="167" spans="1:6" ht="15.75">
      <c r="A167" s="44"/>
      <c r="B167" s="76"/>
      <c r="C167" s="76"/>
      <c r="D167" s="76"/>
      <c r="E167" s="76"/>
      <c r="F167" s="34"/>
    </row>
    <row r="168" spans="1:6" s="58" customFormat="1" ht="21.75" customHeight="1">
      <c r="A168" s="72" t="s">
        <v>82</v>
      </c>
      <c r="B168" s="59"/>
      <c r="C168" s="59"/>
      <c r="D168" s="59"/>
      <c r="E168" s="59"/>
      <c r="F168" s="60"/>
    </row>
    <row r="169" spans="1:6" ht="15.75">
      <c r="A169" s="33" t="s">
        <v>7</v>
      </c>
      <c r="B169" s="8">
        <f>SUM(B170:B172)</f>
        <v>80105.87</v>
      </c>
      <c r="C169" s="8">
        <f>SUM(C170:C172)</f>
        <v>0</v>
      </c>
      <c r="D169" s="8">
        <f>SUM(D170:D172)</f>
        <v>80105.87</v>
      </c>
      <c r="E169" s="8">
        <f>SUM(E170:E172)</f>
        <v>2295444.61</v>
      </c>
      <c r="F169" s="34">
        <f t="shared" si="1"/>
        <v>28.655136134218377</v>
      </c>
    </row>
    <row r="170" spans="1:6" ht="15.75">
      <c r="A170" s="36" t="s">
        <v>88</v>
      </c>
      <c r="B170" s="12">
        <v>10000</v>
      </c>
      <c r="C170" s="12">
        <v>0</v>
      </c>
      <c r="D170" s="12">
        <v>10000</v>
      </c>
      <c r="E170" s="12">
        <v>2289035.52</v>
      </c>
      <c r="F170" s="34">
        <f t="shared" si="1"/>
        <v>228.903552</v>
      </c>
    </row>
    <row r="171" spans="1:6" ht="15.75">
      <c r="A171" s="39" t="s">
        <v>9</v>
      </c>
      <c r="B171" s="12">
        <v>64105.87</v>
      </c>
      <c r="C171" s="12">
        <v>0</v>
      </c>
      <c r="D171" s="12">
        <v>64105.87</v>
      </c>
      <c r="E171" s="12">
        <v>6409.09</v>
      </c>
      <c r="F171" s="34">
        <f t="shared" si="1"/>
        <v>0.09997664800430912</v>
      </c>
    </row>
    <row r="172" spans="1:6" ht="15.75">
      <c r="A172" s="39" t="s">
        <v>12</v>
      </c>
      <c r="B172" s="12">
        <v>6000</v>
      </c>
      <c r="C172" s="12">
        <v>0</v>
      </c>
      <c r="D172" s="12">
        <v>6000</v>
      </c>
      <c r="E172" s="12">
        <v>0</v>
      </c>
      <c r="F172" s="34">
        <f t="shared" si="1"/>
        <v>0</v>
      </c>
    </row>
    <row r="173" spans="1:6" ht="15.75">
      <c r="A173" s="7" t="s">
        <v>16</v>
      </c>
      <c r="B173" s="8">
        <f>SUM(B174:B174)</f>
        <v>30000</v>
      </c>
      <c r="C173" s="8">
        <f>SUM(C174:C174)</f>
        <v>0</v>
      </c>
      <c r="D173" s="8">
        <f>SUM(D174:D174)</f>
        <v>30000</v>
      </c>
      <c r="E173" s="8">
        <f>SUM(E174:E174)</f>
        <v>6821</v>
      </c>
      <c r="F173" s="34">
        <f t="shared" si="1"/>
        <v>0.22736666666666666</v>
      </c>
    </row>
    <row r="174" spans="1:6" ht="15.75">
      <c r="A174" s="14" t="s">
        <v>17</v>
      </c>
      <c r="B174" s="12">
        <v>30000</v>
      </c>
      <c r="C174" s="12">
        <v>0</v>
      </c>
      <c r="D174" s="12">
        <v>30000</v>
      </c>
      <c r="E174" s="12">
        <v>6821</v>
      </c>
      <c r="F174" s="34">
        <f t="shared" si="1"/>
        <v>0.22736666666666666</v>
      </c>
    </row>
    <row r="175" spans="1:6" s="56" customFormat="1" ht="18.75">
      <c r="A175" s="53" t="s">
        <v>114</v>
      </c>
      <c r="B175" s="54">
        <f>SUM(B169+B173)</f>
        <v>110105.87</v>
      </c>
      <c r="C175" s="54">
        <f>SUM(C169+C173)</f>
        <v>0</v>
      </c>
      <c r="D175" s="54">
        <f>D173+D169</f>
        <v>110105.87</v>
      </c>
      <c r="E175" s="54">
        <f>E173+E169</f>
        <v>2302265.61</v>
      </c>
      <c r="F175" s="55">
        <f t="shared" si="1"/>
        <v>20.909562859818465</v>
      </c>
    </row>
    <row r="176" spans="1:6" ht="15.75">
      <c r="A176" s="44"/>
      <c r="B176" s="76"/>
      <c r="C176" s="76"/>
      <c r="D176" s="76"/>
      <c r="E176" s="76"/>
      <c r="F176" s="34"/>
    </row>
    <row r="177" spans="1:6" s="58" customFormat="1" ht="21.75" customHeight="1">
      <c r="A177" s="72" t="s">
        <v>83</v>
      </c>
      <c r="B177" s="59"/>
      <c r="C177" s="59"/>
      <c r="D177" s="59"/>
      <c r="E177" s="59"/>
      <c r="F177" s="60"/>
    </row>
    <row r="178" spans="1:6" ht="15.75">
      <c r="A178" s="33" t="s">
        <v>7</v>
      </c>
      <c r="B178" s="8">
        <f>SUM(B179:B182)</f>
        <v>36900</v>
      </c>
      <c r="C178" s="8">
        <f>SUM(C179:C182)</f>
        <v>0</v>
      </c>
      <c r="D178" s="8">
        <f>SUM(D179:D182)</f>
        <v>36900</v>
      </c>
      <c r="E178" s="8">
        <f>SUM(E179:E182)</f>
        <v>3020258.18</v>
      </c>
      <c r="F178" s="34">
        <f t="shared" si="1"/>
        <v>81.84981517615176</v>
      </c>
    </row>
    <row r="179" spans="1:6" ht="15.75">
      <c r="A179" s="36" t="s">
        <v>88</v>
      </c>
      <c r="B179" s="12">
        <v>0</v>
      </c>
      <c r="C179" s="12">
        <v>0</v>
      </c>
      <c r="D179" s="12">
        <f>SUM(B179:C179)</f>
        <v>0</v>
      </c>
      <c r="E179" s="12">
        <v>3010808.24</v>
      </c>
      <c r="F179" s="34"/>
    </row>
    <row r="180" spans="1:6" ht="15.75">
      <c r="A180" s="39" t="s">
        <v>9</v>
      </c>
      <c r="B180" s="12">
        <v>31900</v>
      </c>
      <c r="C180" s="12">
        <v>0</v>
      </c>
      <c r="D180" s="12">
        <v>31900</v>
      </c>
      <c r="E180" s="12">
        <v>1830.48</v>
      </c>
      <c r="F180" s="34">
        <f t="shared" si="1"/>
        <v>0.05738181818181818</v>
      </c>
    </row>
    <row r="181" spans="1:6" ht="15.75">
      <c r="A181" s="39" t="s">
        <v>11</v>
      </c>
      <c r="B181" s="12">
        <v>0</v>
      </c>
      <c r="C181" s="12">
        <v>0</v>
      </c>
      <c r="D181" s="12">
        <v>0</v>
      </c>
      <c r="E181" s="12">
        <v>96.81</v>
      </c>
      <c r="F181" s="34"/>
    </row>
    <row r="182" spans="1:6" ht="15.75">
      <c r="A182" s="39" t="s">
        <v>12</v>
      </c>
      <c r="B182" s="12">
        <v>5000</v>
      </c>
      <c r="C182" s="12">
        <v>0</v>
      </c>
      <c r="D182" s="12">
        <v>5000</v>
      </c>
      <c r="E182" s="12">
        <v>7522.65</v>
      </c>
      <c r="F182" s="34">
        <f t="shared" si="1"/>
        <v>1.50453</v>
      </c>
    </row>
    <row r="183" spans="1:6" ht="15.75">
      <c r="A183" s="7" t="s">
        <v>16</v>
      </c>
      <c r="B183" s="8">
        <f>SUM(B184:B184)</f>
        <v>5000</v>
      </c>
      <c r="C183" s="8">
        <f>SUM(C184:C184)</f>
        <v>0</v>
      </c>
      <c r="D183" s="8">
        <f>SUM(D184:D184)</f>
        <v>5000</v>
      </c>
      <c r="E183" s="8">
        <f>SUM(E184:E184)</f>
        <v>3539</v>
      </c>
      <c r="F183" s="34">
        <f t="shared" si="1"/>
        <v>0.7078</v>
      </c>
    </row>
    <row r="184" spans="1:6" ht="15.75">
      <c r="A184" s="14" t="s">
        <v>17</v>
      </c>
      <c r="B184" s="12">
        <v>5000</v>
      </c>
      <c r="C184" s="12">
        <v>0</v>
      </c>
      <c r="D184" s="12">
        <v>5000</v>
      </c>
      <c r="E184" s="12">
        <v>3539</v>
      </c>
      <c r="F184" s="34">
        <f t="shared" si="1"/>
        <v>0.7078</v>
      </c>
    </row>
    <row r="185" spans="1:6" s="56" customFormat="1" ht="18.75">
      <c r="A185" s="53" t="s">
        <v>115</v>
      </c>
      <c r="B185" s="54">
        <f>SUM(B178+B183)</f>
        <v>41900</v>
      </c>
      <c r="C185" s="54">
        <f>SUM(C178+C183)</f>
        <v>0</v>
      </c>
      <c r="D185" s="54">
        <f>SUM(D178+D183)</f>
        <v>41900</v>
      </c>
      <c r="E185" s="54">
        <f>SUM(E178+E183)</f>
        <v>3023797.18</v>
      </c>
      <c r="F185" s="55">
        <f t="shared" si="1"/>
        <v>72.16699713603819</v>
      </c>
    </row>
    <row r="186" spans="1:6" ht="15.75">
      <c r="A186" s="44"/>
      <c r="B186" s="76"/>
      <c r="C186" s="76"/>
      <c r="D186" s="76"/>
      <c r="E186" s="76"/>
      <c r="F186" s="34"/>
    </row>
    <row r="187" spans="1:6" s="58" customFormat="1" ht="21.75" customHeight="1">
      <c r="A187" s="72" t="s">
        <v>32</v>
      </c>
      <c r="B187" s="59"/>
      <c r="C187" s="59"/>
      <c r="D187" s="59"/>
      <c r="E187" s="59"/>
      <c r="F187" s="60"/>
    </row>
    <row r="188" spans="1:6" ht="15.75">
      <c r="A188" s="33" t="s">
        <v>7</v>
      </c>
      <c r="B188" s="8">
        <f>SUM(B189:B191)</f>
        <v>13600</v>
      </c>
      <c r="C188" s="8">
        <f>SUM(C189:C191)</f>
        <v>0</v>
      </c>
      <c r="D188" s="8">
        <f>SUM(D189:D191)</f>
        <v>13600</v>
      </c>
      <c r="E188" s="8">
        <f>SUM(E189:E191)</f>
        <v>458918.19</v>
      </c>
      <c r="F188" s="34">
        <f t="shared" si="1"/>
        <v>33.74398455882353</v>
      </c>
    </row>
    <row r="189" spans="1:6" ht="15.75">
      <c r="A189" s="36" t="s">
        <v>88</v>
      </c>
      <c r="B189" s="12">
        <v>0</v>
      </c>
      <c r="C189" s="12">
        <v>0</v>
      </c>
      <c r="D189" s="12">
        <f>SUM(B189:C189)</f>
        <v>0</v>
      </c>
      <c r="E189" s="12">
        <v>447705.92</v>
      </c>
      <c r="F189" s="34"/>
    </row>
    <row r="190" spans="1:6" ht="15.75">
      <c r="A190" s="39" t="s">
        <v>9</v>
      </c>
      <c r="B190" s="12">
        <v>13600</v>
      </c>
      <c r="C190" s="12">
        <v>0</v>
      </c>
      <c r="D190" s="12">
        <v>13600</v>
      </c>
      <c r="E190" s="12">
        <v>11176.77</v>
      </c>
      <c r="F190" s="34">
        <f t="shared" si="1"/>
        <v>0.8218213235294118</v>
      </c>
    </row>
    <row r="191" spans="1:6" ht="15.75">
      <c r="A191" s="39" t="s">
        <v>11</v>
      </c>
      <c r="B191" s="12">
        <v>0</v>
      </c>
      <c r="C191" s="12">
        <v>0</v>
      </c>
      <c r="D191" s="12">
        <v>0</v>
      </c>
      <c r="E191" s="12">
        <v>35.5</v>
      </c>
      <c r="F191" s="34"/>
    </row>
    <row r="192" spans="1:6" s="56" customFormat="1" ht="18.75">
      <c r="A192" s="53" t="s">
        <v>116</v>
      </c>
      <c r="B192" s="54">
        <f>SUM(B188)</f>
        <v>13600</v>
      </c>
      <c r="C192" s="54">
        <f>SUM(C188)</f>
        <v>0</v>
      </c>
      <c r="D192" s="54">
        <f>SUM(D188)</f>
        <v>13600</v>
      </c>
      <c r="E192" s="54">
        <f>SUM(E188)</f>
        <v>458918.19</v>
      </c>
      <c r="F192" s="55">
        <f t="shared" si="1"/>
        <v>33.74398455882353</v>
      </c>
    </row>
    <row r="193" spans="1:6" s="31" customFormat="1" ht="31.5">
      <c r="A193" s="1" t="s">
        <v>4</v>
      </c>
      <c r="B193" s="2" t="s">
        <v>0</v>
      </c>
      <c r="C193" s="2" t="s">
        <v>1</v>
      </c>
      <c r="D193" s="2" t="s">
        <v>2</v>
      </c>
      <c r="E193" s="2" t="s">
        <v>3</v>
      </c>
      <c r="F193" s="3" t="s">
        <v>5</v>
      </c>
    </row>
    <row r="194" spans="1:6" ht="15.75">
      <c r="A194" s="44"/>
      <c r="B194" s="76"/>
      <c r="C194" s="76"/>
      <c r="D194" s="76"/>
      <c r="E194" s="76"/>
      <c r="F194" s="34"/>
    </row>
    <row r="195" spans="1:6" s="58" customFormat="1" ht="21.75" customHeight="1">
      <c r="A195" s="72" t="s">
        <v>84</v>
      </c>
      <c r="B195" s="59"/>
      <c r="C195" s="59"/>
      <c r="D195" s="59"/>
      <c r="E195" s="59"/>
      <c r="F195" s="60"/>
    </row>
    <row r="196" spans="1:6" ht="15.75">
      <c r="A196" s="33" t="s">
        <v>7</v>
      </c>
      <c r="B196" s="8">
        <f>SUM(B197:B199)</f>
        <v>71600</v>
      </c>
      <c r="C196" s="8">
        <f>SUM(C197:C199)</f>
        <v>0</v>
      </c>
      <c r="D196" s="8">
        <f>SUM(D197:D199)</f>
        <v>71600</v>
      </c>
      <c r="E196" s="8">
        <f>SUM(E197:E199)</f>
        <v>2310794.3299999996</v>
      </c>
      <c r="F196" s="34">
        <f t="shared" si="1"/>
        <v>32.273663826815636</v>
      </c>
    </row>
    <row r="197" spans="1:6" ht="15.75">
      <c r="A197" s="36" t="s">
        <v>88</v>
      </c>
      <c r="B197" s="12">
        <v>0</v>
      </c>
      <c r="C197" s="12">
        <v>0</v>
      </c>
      <c r="D197" s="12">
        <f>SUM(B197:C197)</f>
        <v>0</v>
      </c>
      <c r="E197" s="12">
        <v>2298636.51</v>
      </c>
      <c r="F197" s="34" t="e">
        <f t="shared" si="1"/>
        <v>#DIV/0!</v>
      </c>
    </row>
    <row r="198" spans="1:6" ht="15.75">
      <c r="A198" s="39" t="s">
        <v>9</v>
      </c>
      <c r="B198" s="12">
        <v>56600</v>
      </c>
      <c r="C198" s="12">
        <v>0</v>
      </c>
      <c r="D198" s="12">
        <v>56600</v>
      </c>
      <c r="E198" s="12">
        <v>4322.92</v>
      </c>
      <c r="F198" s="34">
        <f t="shared" si="1"/>
        <v>0.07637667844522969</v>
      </c>
    </row>
    <row r="199" spans="1:6" ht="15.75">
      <c r="A199" s="39" t="s">
        <v>12</v>
      </c>
      <c r="B199" s="12">
        <v>15000</v>
      </c>
      <c r="C199" s="12">
        <v>0</v>
      </c>
      <c r="D199" s="12">
        <v>15000</v>
      </c>
      <c r="E199" s="12">
        <v>7834.9</v>
      </c>
      <c r="F199" s="34">
        <f t="shared" si="1"/>
        <v>0.5223266666666666</v>
      </c>
    </row>
    <row r="200" spans="1:6" ht="15.75">
      <c r="A200" s="7" t="s">
        <v>16</v>
      </c>
      <c r="B200" s="8">
        <f>SUM(B201:B201)</f>
        <v>10000</v>
      </c>
      <c r="C200" s="8">
        <f>SUM(C201:C201)</f>
        <v>0</v>
      </c>
      <c r="D200" s="8">
        <f>SUM(D201:D201)</f>
        <v>10000</v>
      </c>
      <c r="E200" s="8">
        <f>SUM(E201:E201)</f>
        <v>16347.11</v>
      </c>
      <c r="F200" s="34">
        <f t="shared" si="1"/>
        <v>1.634711</v>
      </c>
    </row>
    <row r="201" spans="1:6" ht="15.75">
      <c r="A201" s="14" t="s">
        <v>17</v>
      </c>
      <c r="B201" s="12">
        <v>10000</v>
      </c>
      <c r="C201" s="12">
        <v>0</v>
      </c>
      <c r="D201" s="12">
        <v>10000</v>
      </c>
      <c r="E201" s="12">
        <v>16347.11</v>
      </c>
      <c r="F201" s="34">
        <f t="shared" si="1"/>
        <v>1.634711</v>
      </c>
    </row>
    <row r="202" spans="1:6" s="56" customFormat="1" ht="18.75">
      <c r="A202" s="53" t="s">
        <v>117</v>
      </c>
      <c r="B202" s="54">
        <f>SUM(B196+B200)</f>
        <v>81600</v>
      </c>
      <c r="C202" s="54">
        <f>SUM(C196+C200)</f>
        <v>0</v>
      </c>
      <c r="D202" s="54">
        <f>SUM(D196+D200)</f>
        <v>81600</v>
      </c>
      <c r="E202" s="54">
        <f>SUM(E196+E200)</f>
        <v>2327141.4399999995</v>
      </c>
      <c r="F202" s="55">
        <f t="shared" si="1"/>
        <v>28.518890196078424</v>
      </c>
    </row>
    <row r="203" spans="1:6" ht="15.75">
      <c r="A203" s="44"/>
      <c r="B203" s="76"/>
      <c r="C203" s="78"/>
      <c r="D203" s="78"/>
      <c r="E203" s="78"/>
      <c r="F203" s="34"/>
    </row>
    <row r="204" spans="1:6" s="56" customFormat="1" ht="21.75" customHeight="1">
      <c r="A204" s="85" t="s">
        <v>86</v>
      </c>
      <c r="B204" s="86"/>
      <c r="C204" s="68"/>
      <c r="D204" s="68"/>
      <c r="E204" s="68"/>
      <c r="F204" s="69"/>
    </row>
    <row r="205" spans="1:6" ht="15.75">
      <c r="A205" s="42" t="s">
        <v>7</v>
      </c>
      <c r="B205" s="8">
        <f>B206</f>
        <v>0</v>
      </c>
      <c r="C205" s="8">
        <f>C206</f>
        <v>0</v>
      </c>
      <c r="D205" s="8">
        <f>D206</f>
        <v>0</v>
      </c>
      <c r="E205" s="8">
        <f>E206</f>
        <v>66373.51</v>
      </c>
      <c r="F205" s="34"/>
    </row>
    <row r="206" spans="1:6" ht="15.75">
      <c r="A206" s="43" t="s">
        <v>28</v>
      </c>
      <c r="B206" s="12">
        <v>0</v>
      </c>
      <c r="C206" s="12">
        <v>0</v>
      </c>
      <c r="D206" s="12">
        <f>SUM(B206:C206)</f>
        <v>0</v>
      </c>
      <c r="E206" s="12">
        <f>66290.76+82.75</f>
        <v>66373.51</v>
      </c>
      <c r="F206" s="34"/>
    </row>
    <row r="207" spans="1:6" ht="15.75">
      <c r="A207" s="7" t="s">
        <v>16</v>
      </c>
      <c r="B207" s="8">
        <f>SUM(B208:B208)</f>
        <v>0</v>
      </c>
      <c r="C207" s="8">
        <f>SUM(C208:C208)</f>
        <v>0</v>
      </c>
      <c r="D207" s="8">
        <f>SUM(D208:D208)</f>
        <v>0</v>
      </c>
      <c r="E207" s="8">
        <f>SUM(E208:E208)</f>
        <v>51940.64</v>
      </c>
      <c r="F207" s="34"/>
    </row>
    <row r="208" spans="1:6" ht="15.75">
      <c r="A208" s="14" t="s">
        <v>17</v>
      </c>
      <c r="B208" s="12">
        <v>0</v>
      </c>
      <c r="C208" s="12">
        <v>0</v>
      </c>
      <c r="D208" s="12">
        <v>0</v>
      </c>
      <c r="E208" s="12">
        <v>51940.64</v>
      </c>
      <c r="F208" s="34"/>
    </row>
    <row r="209" spans="1:6" s="56" customFormat="1" ht="18.75">
      <c r="A209" s="53" t="s">
        <v>118</v>
      </c>
      <c r="B209" s="54">
        <f>SUM(B205)</f>
        <v>0</v>
      </c>
      <c r="C209" s="54">
        <f>SUM(C205)</f>
        <v>0</v>
      </c>
      <c r="D209" s="54">
        <f>SUM(D205)</f>
        <v>0</v>
      </c>
      <c r="E209" s="54">
        <f>E207+E205</f>
        <v>118314.15</v>
      </c>
      <c r="F209" s="55"/>
    </row>
    <row r="210" spans="1:6" ht="15.75">
      <c r="A210" s="44"/>
      <c r="B210" s="76"/>
      <c r="C210" s="76"/>
      <c r="D210" s="76"/>
      <c r="E210" s="76"/>
      <c r="F210" s="34"/>
    </row>
    <row r="211" spans="1:6" s="58" customFormat="1" ht="21.75" customHeight="1">
      <c r="A211" s="82" t="s">
        <v>137</v>
      </c>
      <c r="B211" s="83"/>
      <c r="C211" s="59"/>
      <c r="D211" s="59"/>
      <c r="E211" s="59"/>
      <c r="F211" s="60"/>
    </row>
    <row r="212" spans="1:6" ht="15.75">
      <c r="A212" s="33" t="s">
        <v>7</v>
      </c>
      <c r="B212" s="8">
        <f>SUM(B213:B215)</f>
        <v>85000</v>
      </c>
      <c r="C212" s="8">
        <f>SUM(C213:C215)</f>
        <v>0</v>
      </c>
      <c r="D212" s="8">
        <f>SUM(D213:D215)</f>
        <v>85000</v>
      </c>
      <c r="E212" s="8">
        <f>SUM(E213:E215)</f>
        <v>83493.56</v>
      </c>
      <c r="F212" s="34">
        <f aca="true" t="shared" si="2" ref="F212:F228">E212/D212</f>
        <v>0.9822771764705882</v>
      </c>
    </row>
    <row r="213" spans="1:6" ht="15.75">
      <c r="A213" s="39" t="s">
        <v>9</v>
      </c>
      <c r="B213" s="12">
        <v>75000</v>
      </c>
      <c r="C213" s="12">
        <v>0</v>
      </c>
      <c r="D213" s="12">
        <v>75000</v>
      </c>
      <c r="E213" s="12">
        <v>80632.42</v>
      </c>
      <c r="F213" s="34">
        <f t="shared" si="2"/>
        <v>1.0750989333333334</v>
      </c>
    </row>
    <row r="214" spans="1:6" ht="15.75">
      <c r="A214" s="39" t="s">
        <v>11</v>
      </c>
      <c r="B214" s="12">
        <v>0</v>
      </c>
      <c r="C214" s="12">
        <v>0</v>
      </c>
      <c r="D214" s="12">
        <v>0</v>
      </c>
      <c r="E214" s="12">
        <v>2861.14</v>
      </c>
      <c r="F214" s="34"/>
    </row>
    <row r="215" spans="1:6" ht="15.75">
      <c r="A215" s="39" t="s">
        <v>12</v>
      </c>
      <c r="B215" s="12">
        <v>10000</v>
      </c>
      <c r="C215" s="12">
        <v>0</v>
      </c>
      <c r="D215" s="12">
        <v>10000</v>
      </c>
      <c r="E215" s="12">
        <v>0</v>
      </c>
      <c r="F215" s="34">
        <f t="shared" si="2"/>
        <v>0</v>
      </c>
    </row>
    <row r="216" spans="1:6" ht="15.75">
      <c r="A216" s="7" t="s">
        <v>16</v>
      </c>
      <c r="B216" s="8">
        <f>SUM(B217:B217)</f>
        <v>12000</v>
      </c>
      <c r="C216" s="8">
        <f>SUM(C217:C217)</f>
        <v>0</v>
      </c>
      <c r="D216" s="8">
        <f>SUM(D217:D217)</f>
        <v>12000</v>
      </c>
      <c r="E216" s="8">
        <f>SUM(E217:E217)</f>
        <v>3584</v>
      </c>
      <c r="F216" s="34">
        <f t="shared" si="2"/>
        <v>0.2986666666666667</v>
      </c>
    </row>
    <row r="217" spans="1:6" ht="15.75">
      <c r="A217" s="14" t="s">
        <v>17</v>
      </c>
      <c r="B217" s="12">
        <v>12000</v>
      </c>
      <c r="C217" s="12">
        <v>0</v>
      </c>
      <c r="D217" s="12">
        <v>12000</v>
      </c>
      <c r="E217" s="12">
        <v>3584</v>
      </c>
      <c r="F217" s="34">
        <f t="shared" si="2"/>
        <v>0.2986666666666667</v>
      </c>
    </row>
    <row r="218" spans="1:6" s="56" customFormat="1" ht="18.75">
      <c r="A218" s="53" t="s">
        <v>136</v>
      </c>
      <c r="B218" s="54">
        <f>SUM(B212+B216)</f>
        <v>97000</v>
      </c>
      <c r="C218" s="54">
        <f>SUM(C212+C216)</f>
        <v>0</v>
      </c>
      <c r="D218" s="54">
        <f>SUM(D212+D216)</f>
        <v>97000</v>
      </c>
      <c r="E218" s="54">
        <f>SUM(E212+E216)</f>
        <v>87077.56</v>
      </c>
      <c r="F218" s="55">
        <f t="shared" si="2"/>
        <v>0.8977068041237113</v>
      </c>
    </row>
    <row r="219" spans="1:6" ht="15.75">
      <c r="A219" s="44"/>
      <c r="B219" s="76"/>
      <c r="C219" s="76"/>
      <c r="D219" s="76"/>
      <c r="E219" s="76"/>
      <c r="F219" s="34"/>
    </row>
    <row r="220" spans="1:6" s="58" customFormat="1" ht="21.75" customHeight="1">
      <c r="A220" s="63" t="s">
        <v>33</v>
      </c>
      <c r="B220" s="59"/>
      <c r="C220" s="59"/>
      <c r="D220" s="59"/>
      <c r="E220" s="59"/>
      <c r="F220" s="60"/>
    </row>
    <row r="221" spans="1:6" ht="15.75">
      <c r="A221" s="33" t="s">
        <v>7</v>
      </c>
      <c r="B221" s="8">
        <f>SUM(B222:B225)</f>
        <v>102000</v>
      </c>
      <c r="C221" s="8">
        <f>SUM(C222:C225)</f>
        <v>0</v>
      </c>
      <c r="D221" s="8">
        <f>SUM(D222:D225)</f>
        <v>102000</v>
      </c>
      <c r="E221" s="8">
        <f>SUM(E222:E225)</f>
        <v>2026724.4500000002</v>
      </c>
      <c r="F221" s="34">
        <f t="shared" si="2"/>
        <v>19.86984754901961</v>
      </c>
    </row>
    <row r="222" spans="1:6" ht="15.75">
      <c r="A222" s="36" t="s">
        <v>88</v>
      </c>
      <c r="B222" s="12">
        <v>40000</v>
      </c>
      <c r="C222" s="12">
        <v>0</v>
      </c>
      <c r="D222" s="12">
        <v>40000</v>
      </c>
      <c r="E222" s="12">
        <f>1956792.51+45542.34</f>
        <v>2002334.85</v>
      </c>
      <c r="F222" s="34">
        <f t="shared" si="2"/>
        <v>50.05837125</v>
      </c>
    </row>
    <row r="223" spans="1:6" ht="15.75">
      <c r="A223" s="39" t="s">
        <v>9</v>
      </c>
      <c r="B223" s="12">
        <v>62000</v>
      </c>
      <c r="C223" s="12">
        <v>0</v>
      </c>
      <c r="D223" s="12">
        <v>62000</v>
      </c>
      <c r="E223" s="12">
        <v>16444.02</v>
      </c>
      <c r="F223" s="34">
        <f t="shared" si="2"/>
        <v>0.26522612903225806</v>
      </c>
    </row>
    <row r="224" spans="1:6" ht="15.75">
      <c r="A224" s="39" t="s">
        <v>11</v>
      </c>
      <c r="B224" s="12">
        <v>0</v>
      </c>
      <c r="C224" s="12">
        <v>0</v>
      </c>
      <c r="D224" s="12">
        <v>0</v>
      </c>
      <c r="E224" s="12">
        <v>8.99</v>
      </c>
      <c r="F224" s="34"/>
    </row>
    <row r="225" spans="1:6" ht="15.75">
      <c r="A225" s="39" t="s">
        <v>12</v>
      </c>
      <c r="B225" s="12">
        <v>0</v>
      </c>
      <c r="C225" s="12">
        <v>0</v>
      </c>
      <c r="D225" s="12">
        <v>0</v>
      </c>
      <c r="E225" s="12">
        <v>7936.59</v>
      </c>
      <c r="F225" s="34"/>
    </row>
    <row r="226" spans="1:6" ht="15.75">
      <c r="A226" s="7" t="s">
        <v>16</v>
      </c>
      <c r="B226" s="8">
        <f>SUM(B227:B227)</f>
        <v>16000</v>
      </c>
      <c r="C226" s="8">
        <f>SUM(C227:C227)</f>
        <v>0</v>
      </c>
      <c r="D226" s="8">
        <f>SUM(D227:D227)</f>
        <v>16000</v>
      </c>
      <c r="E226" s="8">
        <f>SUM(E227:E227)</f>
        <v>12111.75</v>
      </c>
      <c r="F226" s="34">
        <f t="shared" si="2"/>
        <v>0.756984375</v>
      </c>
    </row>
    <row r="227" spans="1:6" ht="15.75">
      <c r="A227" s="14" t="s">
        <v>17</v>
      </c>
      <c r="B227" s="12">
        <v>16000</v>
      </c>
      <c r="C227" s="12">
        <v>0</v>
      </c>
      <c r="D227" s="12">
        <v>16000</v>
      </c>
      <c r="E227" s="12">
        <v>12111.75</v>
      </c>
      <c r="F227" s="34">
        <f t="shared" si="2"/>
        <v>0.756984375</v>
      </c>
    </row>
    <row r="228" spans="1:6" s="56" customFormat="1" ht="18.75">
      <c r="A228" s="53" t="s">
        <v>119</v>
      </c>
      <c r="B228" s="54">
        <f>SUM(B221+B226)</f>
        <v>118000</v>
      </c>
      <c r="C228" s="54">
        <f>SUM(C221+C226)</f>
        <v>0</v>
      </c>
      <c r="D228" s="54">
        <f>SUM(D221+D226)</f>
        <v>118000</v>
      </c>
      <c r="E228" s="54">
        <f>SUM(E221+E226)</f>
        <v>2038836.2000000002</v>
      </c>
      <c r="F228" s="55">
        <f t="shared" si="2"/>
        <v>17.278272881355935</v>
      </c>
    </row>
    <row r="229" spans="1:6" ht="15.75">
      <c r="A229" s="44"/>
      <c r="B229" s="76"/>
      <c r="C229" s="76"/>
      <c r="D229" s="76"/>
      <c r="E229" s="76"/>
      <c r="F229" s="34"/>
    </row>
    <row r="230" spans="1:6" ht="30" customHeight="1">
      <c r="A230" s="84" t="s">
        <v>34</v>
      </c>
      <c r="B230" s="84"/>
      <c r="C230" s="84"/>
      <c r="D230" s="84"/>
      <c r="E230" s="84"/>
      <c r="F230" s="84"/>
    </row>
    <row r="231" spans="1:6" s="31" customFormat="1" ht="31.5">
      <c r="A231" s="1" t="s">
        <v>4</v>
      </c>
      <c r="B231" s="2" t="s">
        <v>0</v>
      </c>
      <c r="C231" s="2" t="s">
        <v>1</v>
      </c>
      <c r="D231" s="2" t="s">
        <v>2</v>
      </c>
      <c r="E231" s="2" t="s">
        <v>3</v>
      </c>
      <c r="F231" s="3" t="s">
        <v>5</v>
      </c>
    </row>
    <row r="232" spans="1:6" ht="20.25" customHeight="1">
      <c r="A232" s="79"/>
      <c r="B232" s="79"/>
      <c r="C232" s="79"/>
      <c r="D232" s="79"/>
      <c r="E232" s="79"/>
      <c r="F232" s="79"/>
    </row>
    <row r="233" spans="1:6" s="58" customFormat="1" ht="21.75" customHeight="1">
      <c r="A233" s="63" t="s">
        <v>54</v>
      </c>
      <c r="B233" s="66"/>
      <c r="C233" s="66"/>
      <c r="D233" s="66"/>
      <c r="E233" s="66"/>
      <c r="F233" s="60"/>
    </row>
    <row r="234" spans="1:6" ht="15.75">
      <c r="A234" s="33" t="s">
        <v>7</v>
      </c>
      <c r="B234" s="8">
        <f>SUM(B235:B239)</f>
        <v>26145894.13</v>
      </c>
      <c r="C234" s="8">
        <f>SUM(C235:C239)</f>
        <v>0</v>
      </c>
      <c r="D234" s="8">
        <f>SUM(D235:D239)</f>
        <v>26145894.13</v>
      </c>
      <c r="E234" s="8">
        <f>SUM(E235:E239)</f>
        <v>18071994.810000006</v>
      </c>
      <c r="F234" s="34">
        <f aca="true" t="shared" si="3" ref="F234:F296">E234/D234</f>
        <v>0.6911981942611808</v>
      </c>
    </row>
    <row r="235" spans="1:6" ht="15.75">
      <c r="A235" s="36" t="s">
        <v>8</v>
      </c>
      <c r="B235" s="6">
        <v>1618000</v>
      </c>
      <c r="C235" s="6">
        <v>0</v>
      </c>
      <c r="D235" s="6">
        <v>1618000</v>
      </c>
      <c r="E235" s="6">
        <v>601956.64</v>
      </c>
      <c r="F235" s="34">
        <f t="shared" si="3"/>
        <v>0.372037478368356</v>
      </c>
    </row>
    <row r="236" spans="1:6" ht="15.75">
      <c r="A236" s="39" t="s">
        <v>9</v>
      </c>
      <c r="B236" s="12">
        <v>24277894.13</v>
      </c>
      <c r="C236" s="12">
        <v>0</v>
      </c>
      <c r="D236" s="12">
        <v>24277894.13</v>
      </c>
      <c r="E236" s="12">
        <v>17256813.1</v>
      </c>
      <c r="F236" s="34">
        <f t="shared" si="3"/>
        <v>0.7108035403563234</v>
      </c>
    </row>
    <row r="237" spans="1:6" ht="15.75">
      <c r="A237" s="39" t="s">
        <v>10</v>
      </c>
      <c r="B237" s="12">
        <v>0</v>
      </c>
      <c r="C237" s="12">
        <v>0</v>
      </c>
      <c r="D237" s="12">
        <v>0</v>
      </c>
      <c r="E237" s="12">
        <v>57425.96</v>
      </c>
      <c r="F237" s="34"/>
    </row>
    <row r="238" spans="1:6" ht="15.75">
      <c r="A238" s="39" t="s">
        <v>11</v>
      </c>
      <c r="B238" s="12">
        <v>0</v>
      </c>
      <c r="C238" s="12">
        <v>0</v>
      </c>
      <c r="D238" s="12">
        <v>0</v>
      </c>
      <c r="E238" s="12">
        <v>139906.6</v>
      </c>
      <c r="F238" s="34"/>
    </row>
    <row r="239" spans="1:6" ht="15.75">
      <c r="A239" s="39" t="s">
        <v>12</v>
      </c>
      <c r="B239" s="12">
        <v>250000</v>
      </c>
      <c r="C239" s="12">
        <v>0</v>
      </c>
      <c r="D239" s="12">
        <v>250000</v>
      </c>
      <c r="E239" s="12">
        <v>15892.51</v>
      </c>
      <c r="F239" s="34">
        <f t="shared" si="3"/>
        <v>0.06357004</v>
      </c>
    </row>
    <row r="240" spans="1:6" ht="15.75">
      <c r="A240" s="33" t="s">
        <v>55</v>
      </c>
      <c r="B240" s="8">
        <f>SUM(B241:B248)</f>
        <v>483300</v>
      </c>
      <c r="C240" s="8">
        <f>SUM(C241:C248)</f>
        <v>0</v>
      </c>
      <c r="D240" s="8">
        <f>SUM(D241:D248)</f>
        <v>483300</v>
      </c>
      <c r="E240" s="8">
        <f>SUM(E241:E248)</f>
        <v>1938376.52</v>
      </c>
      <c r="F240" s="34">
        <f t="shared" si="3"/>
        <v>4.010710780053797</v>
      </c>
    </row>
    <row r="241" spans="1:6" ht="15.75">
      <c r="A241" s="36" t="s">
        <v>37</v>
      </c>
      <c r="B241" s="12">
        <v>0</v>
      </c>
      <c r="C241" s="12">
        <v>0</v>
      </c>
      <c r="D241" s="12">
        <v>0</v>
      </c>
      <c r="E241" s="12">
        <v>173654.78</v>
      </c>
      <c r="F241" s="34"/>
    </row>
    <row r="242" spans="1:6" ht="15.75">
      <c r="A242" s="22" t="s">
        <v>38</v>
      </c>
      <c r="B242" s="12">
        <v>0</v>
      </c>
      <c r="C242" s="12">
        <v>0</v>
      </c>
      <c r="D242" s="12">
        <v>0</v>
      </c>
      <c r="E242" s="12">
        <v>261.01</v>
      </c>
      <c r="F242" s="34"/>
    </row>
    <row r="243" spans="1:6" ht="15.75">
      <c r="A243" s="22" t="s">
        <v>39</v>
      </c>
      <c r="B243" s="12">
        <v>0</v>
      </c>
      <c r="C243" s="12">
        <v>0</v>
      </c>
      <c r="D243" s="12">
        <v>0</v>
      </c>
      <c r="E243" s="12">
        <v>60000</v>
      </c>
      <c r="F243" s="34"/>
    </row>
    <row r="244" spans="1:6" ht="15.75">
      <c r="A244" s="22" t="s">
        <v>91</v>
      </c>
      <c r="B244" s="12">
        <v>0</v>
      </c>
      <c r="C244" s="12">
        <v>0</v>
      </c>
      <c r="D244" s="12">
        <v>0</v>
      </c>
      <c r="E244" s="12">
        <v>208444</v>
      </c>
      <c r="F244" s="34"/>
    </row>
    <row r="245" spans="1:6" ht="15.75">
      <c r="A245" s="39" t="s">
        <v>76</v>
      </c>
      <c r="B245" s="12">
        <v>0</v>
      </c>
      <c r="C245" s="12">
        <v>0</v>
      </c>
      <c r="D245" s="12">
        <v>0</v>
      </c>
      <c r="E245" s="12">
        <v>42284.46</v>
      </c>
      <c r="F245" s="34"/>
    </row>
    <row r="246" spans="1:6" ht="15.75">
      <c r="A246" s="22" t="s">
        <v>64</v>
      </c>
      <c r="B246" s="12">
        <v>152000</v>
      </c>
      <c r="C246" s="12">
        <v>0</v>
      </c>
      <c r="D246" s="12">
        <v>152000</v>
      </c>
      <c r="E246" s="12">
        <v>488205.34</v>
      </c>
      <c r="F246" s="34">
        <f t="shared" si="3"/>
        <v>3.2118772368421054</v>
      </c>
    </row>
    <row r="247" spans="1:6" ht="15.75">
      <c r="A247" s="22" t="s">
        <v>42</v>
      </c>
      <c r="B247" s="12">
        <v>312300</v>
      </c>
      <c r="C247" s="12">
        <v>0</v>
      </c>
      <c r="D247" s="12">
        <v>312300</v>
      </c>
      <c r="E247" s="12">
        <v>441628.28</v>
      </c>
      <c r="F247" s="34">
        <f t="shared" si="3"/>
        <v>1.4141155299391612</v>
      </c>
    </row>
    <row r="248" spans="1:6" ht="15.75">
      <c r="A248" s="22" t="s">
        <v>43</v>
      </c>
      <c r="B248" s="12">
        <v>19000</v>
      </c>
      <c r="C248" s="12">
        <v>0</v>
      </c>
      <c r="D248" s="12">
        <v>19000</v>
      </c>
      <c r="E248" s="12">
        <v>523898.65</v>
      </c>
      <c r="F248" s="34">
        <f t="shared" si="3"/>
        <v>27.573613157894737</v>
      </c>
    </row>
    <row r="249" spans="1:6" ht="15.75">
      <c r="A249" s="7" t="s">
        <v>16</v>
      </c>
      <c r="B249" s="8">
        <f>SUM(B250:B251)</f>
        <v>1205000</v>
      </c>
      <c r="C249" s="8">
        <f>SUM(C250:C251)</f>
        <v>0</v>
      </c>
      <c r="D249" s="8">
        <f>SUM(D250:D251)</f>
        <v>1205000</v>
      </c>
      <c r="E249" s="8">
        <f>SUM(E250:E251)</f>
        <v>282748.25</v>
      </c>
      <c r="F249" s="34">
        <f t="shared" si="3"/>
        <v>0.23464585062240664</v>
      </c>
    </row>
    <row r="250" spans="1:6" ht="15.75">
      <c r="A250" s="14" t="s">
        <v>19</v>
      </c>
      <c r="B250" s="12">
        <v>1205000</v>
      </c>
      <c r="C250" s="12">
        <v>0</v>
      </c>
      <c r="D250" s="12">
        <v>1205000</v>
      </c>
      <c r="E250" s="12">
        <v>88940.52</v>
      </c>
      <c r="F250" s="34">
        <f t="shared" si="3"/>
        <v>0.0738095601659751</v>
      </c>
    </row>
    <row r="251" spans="1:6" ht="15.75">
      <c r="A251" s="14" t="s">
        <v>46</v>
      </c>
      <c r="B251" s="12">
        <v>0</v>
      </c>
      <c r="C251" s="12">
        <v>0</v>
      </c>
      <c r="D251" s="12">
        <v>0</v>
      </c>
      <c r="E251" s="12">
        <v>193807.73</v>
      </c>
      <c r="F251" s="34"/>
    </row>
    <row r="252" spans="1:6" ht="15.75">
      <c r="A252" s="7" t="s">
        <v>47</v>
      </c>
      <c r="B252" s="8">
        <f>B253</f>
        <v>0</v>
      </c>
      <c r="C252" s="8">
        <f>C253</f>
        <v>0</v>
      </c>
      <c r="D252" s="8">
        <f>D253</f>
        <v>0</v>
      </c>
      <c r="E252" s="8">
        <f>E253</f>
        <v>220000</v>
      </c>
      <c r="F252" s="34"/>
    </row>
    <row r="253" spans="1:6" ht="15.75">
      <c r="A253" s="14" t="s">
        <v>56</v>
      </c>
      <c r="B253" s="12">
        <v>0</v>
      </c>
      <c r="C253" s="12">
        <v>0</v>
      </c>
      <c r="D253" s="12">
        <v>0</v>
      </c>
      <c r="E253" s="12">
        <v>220000</v>
      </c>
      <c r="F253" s="34"/>
    </row>
    <row r="254" spans="1:6" ht="15.75">
      <c r="A254" s="7" t="s">
        <v>48</v>
      </c>
      <c r="B254" s="8">
        <f>SUM(B255:B262)</f>
        <v>43909700</v>
      </c>
      <c r="C254" s="8">
        <f>SUM(C255:C262)</f>
        <v>0</v>
      </c>
      <c r="D254" s="8">
        <f>SUM(D255:D262)</f>
        <v>43909700</v>
      </c>
      <c r="E254" s="8">
        <f>SUM(E255:E262)</f>
        <v>32802165.35</v>
      </c>
      <c r="F254" s="34">
        <f t="shared" si="3"/>
        <v>0.747036881372453</v>
      </c>
    </row>
    <row r="255" spans="1:6" ht="15.75">
      <c r="A255" s="14" t="s">
        <v>89</v>
      </c>
      <c r="B255" s="12">
        <v>23909700</v>
      </c>
      <c r="C255" s="12">
        <v>0</v>
      </c>
      <c r="D255" s="12">
        <v>23909700</v>
      </c>
      <c r="E255" s="12">
        <v>15146767.89</v>
      </c>
      <c r="F255" s="34">
        <f t="shared" si="3"/>
        <v>0.6334988682417596</v>
      </c>
    </row>
    <row r="256" spans="1:6" ht="15.75">
      <c r="A256" s="14" t="s">
        <v>57</v>
      </c>
      <c r="B256" s="12">
        <v>540000</v>
      </c>
      <c r="C256" s="12">
        <v>0</v>
      </c>
      <c r="D256" s="12">
        <v>540000</v>
      </c>
      <c r="E256" s="12">
        <v>241284.26</v>
      </c>
      <c r="F256" s="34">
        <f t="shared" si="3"/>
        <v>0.4468227037037037</v>
      </c>
    </row>
    <row r="257" spans="1:6" ht="15.75">
      <c r="A257" s="22" t="s">
        <v>58</v>
      </c>
      <c r="B257" s="12">
        <v>250000</v>
      </c>
      <c r="C257" s="12">
        <v>0</v>
      </c>
      <c r="D257" s="12">
        <v>250000</v>
      </c>
      <c r="E257" s="12">
        <v>1482503.38</v>
      </c>
      <c r="F257" s="34">
        <f t="shared" si="3"/>
        <v>5.930013519999999</v>
      </c>
    </row>
    <row r="258" spans="1:6" ht="15.75">
      <c r="A258" s="14" t="s">
        <v>49</v>
      </c>
      <c r="B258" s="12">
        <v>0</v>
      </c>
      <c r="C258" s="12">
        <v>0</v>
      </c>
      <c r="D258" s="12">
        <v>0</v>
      </c>
      <c r="E258" s="12">
        <v>2323671.64</v>
      </c>
      <c r="F258" s="34"/>
    </row>
    <row r="259" spans="1:6" ht="15.75">
      <c r="A259" s="14" t="s">
        <v>90</v>
      </c>
      <c r="B259" s="12">
        <v>0</v>
      </c>
      <c r="C259" s="12">
        <v>0</v>
      </c>
      <c r="D259" s="12">
        <v>0</v>
      </c>
      <c r="E259" s="12">
        <v>-8224.76</v>
      </c>
      <c r="F259" s="34"/>
    </row>
    <row r="260" spans="1:6" ht="15.75">
      <c r="A260" s="14" t="s">
        <v>59</v>
      </c>
      <c r="B260" s="12">
        <v>1500000</v>
      </c>
      <c r="C260" s="12">
        <v>0</v>
      </c>
      <c r="D260" s="12">
        <v>1500000</v>
      </c>
      <c r="E260" s="12">
        <v>1048300.6</v>
      </c>
      <c r="F260" s="34">
        <f t="shared" si="3"/>
        <v>0.6988670666666666</v>
      </c>
    </row>
    <row r="261" spans="1:6" ht="15.75">
      <c r="A261" s="14" t="s">
        <v>50</v>
      </c>
      <c r="B261" s="12">
        <v>510000</v>
      </c>
      <c r="C261" s="12">
        <v>0</v>
      </c>
      <c r="D261" s="12">
        <v>510000</v>
      </c>
      <c r="E261" s="12">
        <v>186825.1</v>
      </c>
      <c r="F261" s="34">
        <f t="shared" si="3"/>
        <v>0.3663237254901961</v>
      </c>
    </row>
    <row r="262" spans="1:6" ht="15.75">
      <c r="A262" s="14" t="s">
        <v>60</v>
      </c>
      <c r="B262" s="12">
        <v>17200000</v>
      </c>
      <c r="C262" s="12">
        <v>0</v>
      </c>
      <c r="D262" s="12">
        <v>17200000</v>
      </c>
      <c r="E262" s="12">
        <v>12381037.24</v>
      </c>
      <c r="F262" s="34">
        <f t="shared" si="3"/>
        <v>0.719827746511628</v>
      </c>
    </row>
    <row r="263" spans="1:6" ht="15.75">
      <c r="A263" s="7" t="s">
        <v>52</v>
      </c>
      <c r="B263" s="8">
        <f>SUM(B264:B264)</f>
        <v>0</v>
      </c>
      <c r="C263" s="8">
        <f>SUM(C264:C264)</f>
        <v>0</v>
      </c>
      <c r="D263" s="8">
        <f>SUM(D264:D264)</f>
        <v>0</v>
      </c>
      <c r="E263" s="8">
        <f>SUM(E264:E264)</f>
        <v>202053.24</v>
      </c>
      <c r="F263" s="34"/>
    </row>
    <row r="264" spans="1:6" ht="15.75">
      <c r="A264" s="14" t="s">
        <v>53</v>
      </c>
      <c r="B264" s="12">
        <v>0</v>
      </c>
      <c r="C264" s="12">
        <v>0</v>
      </c>
      <c r="D264" s="12">
        <v>0</v>
      </c>
      <c r="E264" s="12">
        <v>202053.24</v>
      </c>
      <c r="F264" s="34"/>
    </row>
    <row r="265" spans="1:6" s="56" customFormat="1" ht="18.75">
      <c r="A265" s="53" t="s">
        <v>120</v>
      </c>
      <c r="B265" s="54">
        <f>SUM(B234+B249+B254+B252+B240+B263)</f>
        <v>71743894.13</v>
      </c>
      <c r="C265" s="54">
        <f>SUM(C234+C249+C254+C252+C240+C263)</f>
        <v>0</v>
      </c>
      <c r="D265" s="54">
        <f>SUM(D234+D249+D254+D252+D240+D263)</f>
        <v>71743894.13</v>
      </c>
      <c r="E265" s="54">
        <f>SUM(E234+E249+E254+E252+E240+E263)</f>
        <v>53517338.17000002</v>
      </c>
      <c r="F265" s="55">
        <f t="shared" si="3"/>
        <v>0.7459497260216535</v>
      </c>
    </row>
    <row r="266" spans="1:6" ht="15.75">
      <c r="A266" s="44"/>
      <c r="B266" s="76"/>
      <c r="C266" s="76"/>
      <c r="D266" s="76"/>
      <c r="E266" s="76"/>
      <c r="F266" s="34"/>
    </row>
    <row r="267" spans="1:6" s="58" customFormat="1" ht="21.75" customHeight="1">
      <c r="A267" s="72" t="s">
        <v>61</v>
      </c>
      <c r="B267" s="59"/>
      <c r="C267" s="59"/>
      <c r="D267" s="59"/>
      <c r="E267" s="59"/>
      <c r="F267" s="60"/>
    </row>
    <row r="268" spans="1:6" ht="15.75">
      <c r="A268" s="33" t="s">
        <v>7</v>
      </c>
      <c r="B268" s="8">
        <f>SUM(B269:B271)</f>
        <v>7800</v>
      </c>
      <c r="C268" s="8">
        <f>SUM(C269:C271)</f>
        <v>0</v>
      </c>
      <c r="D268" s="8">
        <f>SUM(D269:D271)</f>
        <v>7800</v>
      </c>
      <c r="E268" s="8">
        <f>SUM(E269:E271)</f>
        <v>18196.91</v>
      </c>
      <c r="F268" s="34">
        <f t="shared" si="3"/>
        <v>2.3329371794871796</v>
      </c>
    </row>
    <row r="269" spans="1:6" ht="15.75">
      <c r="A269" s="39" t="s">
        <v>9</v>
      </c>
      <c r="B269" s="12">
        <v>6000</v>
      </c>
      <c r="C269" s="12">
        <v>0</v>
      </c>
      <c r="D269" s="12">
        <v>6000</v>
      </c>
      <c r="E269" s="12">
        <v>0</v>
      </c>
      <c r="F269" s="34">
        <f t="shared" si="3"/>
        <v>0</v>
      </c>
    </row>
    <row r="270" spans="1:6" ht="15.75">
      <c r="A270" s="39" t="s">
        <v>11</v>
      </c>
      <c r="B270" s="12">
        <v>0</v>
      </c>
      <c r="C270" s="12">
        <v>0</v>
      </c>
      <c r="D270" s="12">
        <v>0</v>
      </c>
      <c r="E270" s="12">
        <v>17227.91</v>
      </c>
      <c r="F270" s="34"/>
    </row>
    <row r="271" spans="1:6" ht="15.75">
      <c r="A271" s="39" t="s">
        <v>12</v>
      </c>
      <c r="B271" s="12">
        <v>1800</v>
      </c>
      <c r="C271" s="12">
        <v>0</v>
      </c>
      <c r="D271" s="12">
        <f>SUM(B271:C271)</f>
        <v>1800</v>
      </c>
      <c r="E271" s="12">
        <v>969</v>
      </c>
      <c r="F271" s="34">
        <f t="shared" si="3"/>
        <v>0.5383333333333333</v>
      </c>
    </row>
    <row r="272" spans="1:6" s="56" customFormat="1" ht="18.75">
      <c r="A272" s="53" t="s">
        <v>121</v>
      </c>
      <c r="B272" s="54">
        <f>SUM(B268)</f>
        <v>7800</v>
      </c>
      <c r="C272" s="54">
        <f>SUM(C268)</f>
        <v>0</v>
      </c>
      <c r="D272" s="54">
        <f>SUM(D268)</f>
        <v>7800</v>
      </c>
      <c r="E272" s="54">
        <f>SUM(E268)</f>
        <v>18196.91</v>
      </c>
      <c r="F272" s="55">
        <f t="shared" si="3"/>
        <v>2.3329371794871796</v>
      </c>
    </row>
    <row r="273" spans="1:6" ht="15.75">
      <c r="A273" s="44"/>
      <c r="B273" s="76"/>
      <c r="C273" s="76"/>
      <c r="D273" s="76"/>
      <c r="E273" s="76"/>
      <c r="F273" s="34"/>
    </row>
    <row r="274" spans="1:6" s="58" customFormat="1" ht="21.75" customHeight="1">
      <c r="A274" s="72" t="s">
        <v>62</v>
      </c>
      <c r="B274" s="59"/>
      <c r="C274" s="59"/>
      <c r="D274" s="59"/>
      <c r="E274" s="59"/>
      <c r="F274" s="60"/>
    </row>
    <row r="275" spans="1:6" ht="15.75">
      <c r="A275" s="33" t="s">
        <v>7</v>
      </c>
      <c r="B275" s="8">
        <f>SUM(B276:B277)</f>
        <v>120480</v>
      </c>
      <c r="C275" s="8">
        <f>SUM(C276:C277)</f>
        <v>0</v>
      </c>
      <c r="D275" s="8">
        <f>SUM(D276:D277)</f>
        <v>120480</v>
      </c>
      <c r="E275" s="8">
        <f>SUM(E276:E277)</f>
        <v>849144.91</v>
      </c>
      <c r="F275" s="34">
        <f t="shared" si="3"/>
        <v>7.04801552124834</v>
      </c>
    </row>
    <row r="276" spans="1:6" ht="15.75">
      <c r="A276" s="39" t="s">
        <v>9</v>
      </c>
      <c r="B276" s="12">
        <v>120480</v>
      </c>
      <c r="C276" s="12">
        <v>0</v>
      </c>
      <c r="D276" s="12">
        <v>120480</v>
      </c>
      <c r="E276" s="12">
        <v>845951.5</v>
      </c>
      <c r="F276" s="34">
        <f t="shared" si="3"/>
        <v>7.021509794156707</v>
      </c>
    </row>
    <row r="277" spans="1:6" ht="15.75">
      <c r="A277" s="39" t="s">
        <v>11</v>
      </c>
      <c r="B277" s="12">
        <v>0</v>
      </c>
      <c r="C277" s="12">
        <v>0</v>
      </c>
      <c r="D277" s="12">
        <v>0</v>
      </c>
      <c r="E277" s="12">
        <v>3193.41</v>
      </c>
      <c r="F277" s="34"/>
    </row>
    <row r="278" spans="1:6" ht="15.75">
      <c r="A278" s="7" t="s">
        <v>36</v>
      </c>
      <c r="B278" s="8">
        <f>SUM(B279:B281)</f>
        <v>162600</v>
      </c>
      <c r="C278" s="8">
        <f>SUM(C279:C281)</f>
        <v>0</v>
      </c>
      <c r="D278" s="8">
        <f>SUM(D279:D281)</f>
        <v>162600</v>
      </c>
      <c r="E278" s="8">
        <f>SUM(E279:E281)</f>
        <v>99000</v>
      </c>
      <c r="F278" s="34">
        <f t="shared" si="3"/>
        <v>0.6088560885608856</v>
      </c>
    </row>
    <row r="279" spans="1:6" ht="15.75">
      <c r="A279" s="22" t="s">
        <v>37</v>
      </c>
      <c r="B279" s="12">
        <v>0</v>
      </c>
      <c r="C279" s="12">
        <v>0</v>
      </c>
      <c r="D279" s="12">
        <v>0</v>
      </c>
      <c r="E279" s="12">
        <v>-48600</v>
      </c>
      <c r="F279" s="34"/>
    </row>
    <row r="280" spans="1:6" ht="15.75">
      <c r="A280" s="22" t="s">
        <v>63</v>
      </c>
      <c r="B280" s="12">
        <v>15000</v>
      </c>
      <c r="C280" s="12">
        <v>0</v>
      </c>
      <c r="D280" s="12">
        <v>15000</v>
      </c>
      <c r="E280" s="12">
        <v>0</v>
      </c>
      <c r="F280" s="34">
        <f t="shared" si="3"/>
        <v>0</v>
      </c>
    </row>
    <row r="281" spans="1:6" ht="15.75">
      <c r="A281" s="22" t="s">
        <v>64</v>
      </c>
      <c r="B281" s="12">
        <v>147600</v>
      </c>
      <c r="C281" s="12">
        <v>0</v>
      </c>
      <c r="D281" s="12">
        <v>147600</v>
      </c>
      <c r="E281" s="12">
        <v>147600</v>
      </c>
      <c r="F281" s="34">
        <f t="shared" si="3"/>
        <v>1</v>
      </c>
    </row>
    <row r="282" spans="1:6" s="56" customFormat="1" ht="18.75">
      <c r="A282" s="53" t="s">
        <v>122</v>
      </c>
      <c r="B282" s="54">
        <f>B278+B275</f>
        <v>283080</v>
      </c>
      <c r="C282" s="54">
        <f>C278+C275</f>
        <v>0</v>
      </c>
      <c r="D282" s="54">
        <f>D278+D275</f>
        <v>283080</v>
      </c>
      <c r="E282" s="54">
        <f>E278+E275</f>
        <v>948144.91</v>
      </c>
      <c r="F282" s="55">
        <f t="shared" si="3"/>
        <v>3.3493885474070937</v>
      </c>
    </row>
    <row r="283" spans="1:6" ht="15.75">
      <c r="A283" s="44"/>
      <c r="B283" s="76"/>
      <c r="C283" s="76"/>
      <c r="D283" s="76"/>
      <c r="E283" s="76"/>
      <c r="F283" s="34"/>
    </row>
    <row r="284" spans="1:6" s="58" customFormat="1" ht="21.75" customHeight="1">
      <c r="A284" s="63" t="s">
        <v>65</v>
      </c>
      <c r="B284" s="59"/>
      <c r="C284" s="59"/>
      <c r="D284" s="59"/>
      <c r="E284" s="59"/>
      <c r="F284" s="60"/>
    </row>
    <row r="285" spans="1:6" ht="15.75">
      <c r="A285" s="33" t="s">
        <v>7</v>
      </c>
      <c r="B285" s="8">
        <f>SUM(B286:B286)</f>
        <v>0</v>
      </c>
      <c r="C285" s="8">
        <f>SUM(C286:C286)</f>
        <v>0</v>
      </c>
      <c r="D285" s="8">
        <f>SUM(D286:D286)</f>
        <v>0</v>
      </c>
      <c r="E285" s="8">
        <f>SUM(E286:E286)</f>
        <v>3010</v>
      </c>
      <c r="F285" s="34"/>
    </row>
    <row r="286" spans="1:6" ht="15.75">
      <c r="A286" s="39" t="s">
        <v>9</v>
      </c>
      <c r="B286" s="12">
        <v>0</v>
      </c>
      <c r="C286" s="12">
        <v>0</v>
      </c>
      <c r="D286" s="12">
        <v>0</v>
      </c>
      <c r="E286" s="12">
        <v>3010</v>
      </c>
      <c r="F286" s="34"/>
    </row>
    <row r="287" spans="1:6" s="56" customFormat="1" ht="18.75">
      <c r="A287" s="53" t="s">
        <v>123</v>
      </c>
      <c r="B287" s="54">
        <f>SUM(B285)</f>
        <v>0</v>
      </c>
      <c r="C287" s="54">
        <f>SUM(C285)</f>
        <v>0</v>
      </c>
      <c r="D287" s="54">
        <f>SUM(D285)</f>
        <v>0</v>
      </c>
      <c r="E287" s="54">
        <f>SUM(E285)</f>
        <v>3010</v>
      </c>
      <c r="F287" s="55"/>
    </row>
    <row r="288" spans="1:6" ht="30" customHeight="1">
      <c r="A288" s="84" t="s">
        <v>34</v>
      </c>
      <c r="B288" s="84"/>
      <c r="C288" s="84"/>
      <c r="D288" s="84"/>
      <c r="E288" s="84"/>
      <c r="F288" s="84"/>
    </row>
    <row r="289" spans="1:6" s="31" customFormat="1" ht="31.5">
      <c r="A289" s="1" t="s">
        <v>4</v>
      </c>
      <c r="B289" s="2" t="s">
        <v>0</v>
      </c>
      <c r="C289" s="2" t="s">
        <v>1</v>
      </c>
      <c r="D289" s="2" t="s">
        <v>2</v>
      </c>
      <c r="E289" s="2" t="s">
        <v>3</v>
      </c>
      <c r="F289" s="3" t="s">
        <v>5</v>
      </c>
    </row>
    <row r="290" spans="1:6" ht="15.75">
      <c r="A290" s="44"/>
      <c r="B290" s="76"/>
      <c r="C290" s="76"/>
      <c r="D290" s="76"/>
      <c r="E290" s="76"/>
      <c r="F290" s="34"/>
    </row>
    <row r="291" spans="1:6" s="58" customFormat="1" ht="21.75" customHeight="1">
      <c r="A291" s="63" t="s">
        <v>66</v>
      </c>
      <c r="B291" s="59"/>
      <c r="C291" s="59"/>
      <c r="D291" s="59"/>
      <c r="E291" s="59"/>
      <c r="F291" s="60"/>
    </row>
    <row r="292" spans="1:6" ht="15.75">
      <c r="A292" s="33" t="s">
        <v>7</v>
      </c>
      <c r="B292" s="8">
        <f>SUM(B293:B293)</f>
        <v>0</v>
      </c>
      <c r="C292" s="8">
        <f>SUM(C293:C293)</f>
        <v>0</v>
      </c>
      <c r="D292" s="8">
        <f>SUM(D293:D293)</f>
        <v>0</v>
      </c>
      <c r="E292" s="8">
        <f>SUM(E293:E293)</f>
        <v>665.59</v>
      </c>
      <c r="F292" s="34"/>
    </row>
    <row r="293" spans="1:6" ht="15.75">
      <c r="A293" s="39" t="s">
        <v>11</v>
      </c>
      <c r="B293" s="12">
        <v>0</v>
      </c>
      <c r="C293" s="12">
        <v>0</v>
      </c>
      <c r="D293" s="12">
        <v>0</v>
      </c>
      <c r="E293" s="12">
        <v>665.59</v>
      </c>
      <c r="F293" s="34"/>
    </row>
    <row r="294" spans="1:6" ht="15.75">
      <c r="A294" s="7" t="s">
        <v>36</v>
      </c>
      <c r="B294" s="8">
        <f>SUM(B295:B295)</f>
        <v>1345</v>
      </c>
      <c r="C294" s="8">
        <f>SUM(C295:C295)</f>
        <v>10700</v>
      </c>
      <c r="D294" s="8">
        <f>SUM(D295:D295)</f>
        <v>12045</v>
      </c>
      <c r="E294" s="8">
        <f>SUM(E295:E295)</f>
        <v>12950</v>
      </c>
      <c r="F294" s="34">
        <f t="shared" si="3"/>
        <v>1.075134910751349</v>
      </c>
    </row>
    <row r="295" spans="1:6" ht="15.75">
      <c r="A295" s="14" t="s">
        <v>37</v>
      </c>
      <c r="B295" s="12">
        <v>1345</v>
      </c>
      <c r="C295" s="12">
        <v>10700</v>
      </c>
      <c r="D295" s="12">
        <v>12045</v>
      </c>
      <c r="E295" s="12">
        <v>12950</v>
      </c>
      <c r="F295" s="34">
        <f t="shared" si="3"/>
        <v>1.075134910751349</v>
      </c>
    </row>
    <row r="296" spans="1:6" s="56" customFormat="1" ht="18.75">
      <c r="A296" s="53" t="s">
        <v>124</v>
      </c>
      <c r="B296" s="54">
        <f>SUM(B292+B294)</f>
        <v>1345</v>
      </c>
      <c r="C296" s="54">
        <f>SUM(C292+C294)</f>
        <v>10700</v>
      </c>
      <c r="D296" s="54">
        <f>SUM(D292+D294)</f>
        <v>12045</v>
      </c>
      <c r="E296" s="54">
        <f>SUM(E292+E294)</f>
        <v>13615.59</v>
      </c>
      <c r="F296" s="55">
        <f t="shared" si="3"/>
        <v>1.1303935242839354</v>
      </c>
    </row>
    <row r="297" spans="1:6" ht="15.75">
      <c r="A297" s="44"/>
      <c r="B297" s="76"/>
      <c r="C297" s="76"/>
      <c r="D297" s="76"/>
      <c r="E297" s="76"/>
      <c r="F297" s="34"/>
    </row>
    <row r="298" spans="1:6" s="58" customFormat="1" ht="21.75" customHeight="1">
      <c r="A298" s="63" t="s">
        <v>67</v>
      </c>
      <c r="B298" s="59"/>
      <c r="C298" s="59"/>
      <c r="D298" s="59"/>
      <c r="E298" s="59"/>
      <c r="F298" s="60"/>
    </row>
    <row r="299" spans="1:6" ht="15.75">
      <c r="A299" s="33" t="s">
        <v>7</v>
      </c>
      <c r="B299" s="8">
        <f>SUM(B301:B301)</f>
        <v>0</v>
      </c>
      <c r="C299" s="8">
        <f>SUM(C301:C301)</f>
        <v>0</v>
      </c>
      <c r="D299" s="8">
        <f>SUM(D301:D301)</f>
        <v>0</v>
      </c>
      <c r="E299" s="8">
        <f>SUM(E300:E301)</f>
        <v>243034.23</v>
      </c>
      <c r="F299" s="34"/>
    </row>
    <row r="300" spans="1:6" ht="15.75">
      <c r="A300" s="36" t="s">
        <v>9</v>
      </c>
      <c r="B300" s="12">
        <v>0</v>
      </c>
      <c r="C300" s="12">
        <v>0</v>
      </c>
      <c r="D300" s="12">
        <v>0</v>
      </c>
      <c r="E300" s="12">
        <v>227500</v>
      </c>
      <c r="F300" s="34"/>
    </row>
    <row r="301" spans="1:6" ht="15.75">
      <c r="A301" s="39" t="s">
        <v>11</v>
      </c>
      <c r="B301" s="12">
        <v>0</v>
      </c>
      <c r="C301" s="12">
        <v>0</v>
      </c>
      <c r="D301" s="12">
        <v>0</v>
      </c>
      <c r="E301" s="12">
        <v>15534.23</v>
      </c>
      <c r="F301" s="34"/>
    </row>
    <row r="302" spans="1:6" ht="15.75">
      <c r="A302" s="7" t="s">
        <v>36</v>
      </c>
      <c r="B302" s="8">
        <f>SUM(B303:B306)</f>
        <v>1379250</v>
      </c>
      <c r="C302" s="8">
        <f>SUM(C303:C306)</f>
        <v>22466</v>
      </c>
      <c r="D302" s="8">
        <f>SUM(D303:D306)</f>
        <v>1401716</v>
      </c>
      <c r="E302" s="8">
        <f>SUM(E303:E306)</f>
        <v>1067066.27</v>
      </c>
      <c r="F302" s="34">
        <f aca="true" t="shared" si="4" ref="F302:F364">E302/D302</f>
        <v>0.7612571091433643</v>
      </c>
    </row>
    <row r="303" spans="1:6" ht="15.75">
      <c r="A303" s="22" t="s">
        <v>37</v>
      </c>
      <c r="B303" s="12">
        <v>0</v>
      </c>
      <c r="C303" s="12">
        <v>11500</v>
      </c>
      <c r="D303" s="12">
        <v>11500</v>
      </c>
      <c r="E303" s="12">
        <v>-157259</v>
      </c>
      <c r="F303" s="34">
        <f t="shared" si="4"/>
        <v>-13.674695652173913</v>
      </c>
    </row>
    <row r="304" spans="1:6" ht="15.75">
      <c r="A304" s="22" t="s">
        <v>63</v>
      </c>
      <c r="B304" s="12">
        <v>1379250</v>
      </c>
      <c r="C304" s="12">
        <v>0</v>
      </c>
      <c r="D304" s="12">
        <v>1379250</v>
      </c>
      <c r="E304" s="12">
        <v>1272770</v>
      </c>
      <c r="F304" s="34">
        <f t="shared" si="4"/>
        <v>0.9227986224397318</v>
      </c>
    </row>
    <row r="305" spans="1:6" ht="15.75">
      <c r="A305" s="22" t="s">
        <v>91</v>
      </c>
      <c r="B305" s="12">
        <v>0</v>
      </c>
      <c r="C305" s="12">
        <v>0</v>
      </c>
      <c r="D305" s="12">
        <v>0</v>
      </c>
      <c r="E305" s="12">
        <v>-60410.73</v>
      </c>
      <c r="F305" s="34"/>
    </row>
    <row r="306" spans="1:6" ht="15.75">
      <c r="A306" s="22" t="s">
        <v>42</v>
      </c>
      <c r="B306" s="12">
        <v>0</v>
      </c>
      <c r="C306" s="12">
        <v>10966</v>
      </c>
      <c r="D306" s="12">
        <v>10966</v>
      </c>
      <c r="E306" s="12">
        <v>11966</v>
      </c>
      <c r="F306" s="34">
        <f t="shared" si="4"/>
        <v>1.0911909538573774</v>
      </c>
    </row>
    <row r="307" spans="1:6" s="56" customFormat="1" ht="18.75">
      <c r="A307" s="53" t="s">
        <v>125</v>
      </c>
      <c r="B307" s="54">
        <f>SUM(B302+B299)</f>
        <v>1379250</v>
      </c>
      <c r="C307" s="54">
        <f>SUM(C302+C299)</f>
        <v>22466</v>
      </c>
      <c r="D307" s="54">
        <f>SUM(D302+D299)</f>
        <v>1401716</v>
      </c>
      <c r="E307" s="54">
        <f>E302+E299</f>
        <v>1310100.5</v>
      </c>
      <c r="F307" s="55">
        <f t="shared" si="4"/>
        <v>0.9346404692534008</v>
      </c>
    </row>
    <row r="308" spans="1:6" ht="15.75">
      <c r="A308" s="44"/>
      <c r="B308" s="76"/>
      <c r="C308" s="76"/>
      <c r="D308" s="76"/>
      <c r="E308" s="76"/>
      <c r="F308" s="34"/>
    </row>
    <row r="309" spans="1:6" s="58" customFormat="1" ht="21.75" customHeight="1">
      <c r="A309" s="72" t="s">
        <v>68</v>
      </c>
      <c r="B309" s="59"/>
      <c r="C309" s="59"/>
      <c r="D309" s="59"/>
      <c r="E309" s="59"/>
      <c r="F309" s="60"/>
    </row>
    <row r="310" spans="1:6" ht="15.75">
      <c r="A310" s="7" t="s">
        <v>48</v>
      </c>
      <c r="B310" s="8">
        <f>SUM(B311:B313)</f>
        <v>366000</v>
      </c>
      <c r="C310" s="8">
        <f>SUM(C311:C313)</f>
        <v>0</v>
      </c>
      <c r="D310" s="8">
        <f>SUM(D311:D313)</f>
        <v>366000</v>
      </c>
      <c r="E310" s="8">
        <f>SUM(E311:E313)</f>
        <v>33333.34</v>
      </c>
      <c r="F310" s="34">
        <f t="shared" si="4"/>
        <v>0.0910746994535519</v>
      </c>
    </row>
    <row r="311" spans="1:6" ht="15.75">
      <c r="A311" s="14" t="s">
        <v>89</v>
      </c>
      <c r="B311" s="12">
        <v>266000</v>
      </c>
      <c r="C311" s="12">
        <v>0</v>
      </c>
      <c r="D311" s="12">
        <v>266000</v>
      </c>
      <c r="E311" s="12">
        <v>0</v>
      </c>
      <c r="F311" s="34">
        <f t="shared" si="4"/>
        <v>0</v>
      </c>
    </row>
    <row r="312" spans="1:6" ht="15.75">
      <c r="A312" s="14" t="s">
        <v>49</v>
      </c>
      <c r="B312" s="12">
        <v>0</v>
      </c>
      <c r="C312" s="12">
        <v>0</v>
      </c>
      <c r="D312" s="12">
        <v>0</v>
      </c>
      <c r="E312" s="12">
        <v>33333.34</v>
      </c>
      <c r="F312" s="34"/>
    </row>
    <row r="313" spans="1:6" ht="15.75">
      <c r="A313" s="14" t="s">
        <v>59</v>
      </c>
      <c r="B313" s="12">
        <v>100000</v>
      </c>
      <c r="C313" s="12">
        <v>0</v>
      </c>
      <c r="D313" s="12">
        <v>100000</v>
      </c>
      <c r="E313" s="12">
        <v>0</v>
      </c>
      <c r="F313" s="34">
        <f t="shared" si="4"/>
        <v>0</v>
      </c>
    </row>
    <row r="314" spans="1:6" s="56" customFormat="1" ht="18.75">
      <c r="A314" s="53" t="s">
        <v>126</v>
      </c>
      <c r="B314" s="54">
        <f>SUM(B310)</f>
        <v>366000</v>
      </c>
      <c r="C314" s="54">
        <f>SUM(C310)</f>
        <v>0</v>
      </c>
      <c r="D314" s="54">
        <f>SUM(D310)</f>
        <v>366000</v>
      </c>
      <c r="E314" s="54">
        <f>SUM(E310)</f>
        <v>33333.34</v>
      </c>
      <c r="F314" s="55">
        <f t="shared" si="4"/>
        <v>0.0910746994535519</v>
      </c>
    </row>
    <row r="315" spans="1:6" ht="15.75">
      <c r="A315" s="44"/>
      <c r="B315" s="76"/>
      <c r="C315" s="76"/>
      <c r="D315" s="76"/>
      <c r="E315" s="76"/>
      <c r="F315" s="34"/>
    </row>
    <row r="316" spans="1:6" s="56" customFormat="1" ht="18.75">
      <c r="A316" s="63" t="s">
        <v>92</v>
      </c>
      <c r="B316" s="59"/>
      <c r="C316" s="59"/>
      <c r="D316" s="59"/>
      <c r="E316" s="59"/>
      <c r="F316" s="60"/>
    </row>
    <row r="317" spans="1:6" ht="15.75">
      <c r="A317" s="33" t="s">
        <v>7</v>
      </c>
      <c r="B317" s="8">
        <f>SUM(B318:B319)</f>
        <v>502000</v>
      </c>
      <c r="C317" s="8">
        <f>SUM(C318:C319)</f>
        <v>0</v>
      </c>
      <c r="D317" s="8">
        <f>SUM(D318:D319)</f>
        <v>502000</v>
      </c>
      <c r="E317" s="8">
        <f>SUM(E318:E319)</f>
        <v>376866.57999999996</v>
      </c>
      <c r="F317" s="34">
        <f t="shared" si="4"/>
        <v>0.7507302390438246</v>
      </c>
    </row>
    <row r="318" spans="1:6" ht="15.75">
      <c r="A318" s="36" t="s">
        <v>88</v>
      </c>
      <c r="B318" s="12">
        <v>482000</v>
      </c>
      <c r="C318" s="12">
        <v>0</v>
      </c>
      <c r="D318" s="12">
        <v>482000</v>
      </c>
      <c r="E318" s="12">
        <v>354315.3</v>
      </c>
      <c r="F318" s="34">
        <f t="shared" si="4"/>
        <v>0.7350939834024895</v>
      </c>
    </row>
    <row r="319" spans="1:6" ht="15.75">
      <c r="A319" s="39" t="s">
        <v>9</v>
      </c>
      <c r="B319" s="12">
        <v>20000</v>
      </c>
      <c r="C319" s="12">
        <v>0</v>
      </c>
      <c r="D319" s="12">
        <v>20000</v>
      </c>
      <c r="E319" s="12">
        <v>22551.28</v>
      </c>
      <c r="F319" s="34">
        <f t="shared" si="4"/>
        <v>1.127564</v>
      </c>
    </row>
    <row r="320" spans="1:6" ht="15.75">
      <c r="A320" s="7" t="s">
        <v>36</v>
      </c>
      <c r="B320" s="8">
        <f>SUM(B321:B323)</f>
        <v>478000</v>
      </c>
      <c r="C320" s="8">
        <f>SUM(C321:C323)</f>
        <v>0</v>
      </c>
      <c r="D320" s="8">
        <f>SUM(D321:D323)</f>
        <v>478000</v>
      </c>
      <c r="E320" s="8">
        <f>SUM(E321:E323)</f>
        <v>622097.13</v>
      </c>
      <c r="F320" s="34">
        <f t="shared" si="4"/>
        <v>1.3014584309623431</v>
      </c>
    </row>
    <row r="321" spans="1:6" ht="15.75">
      <c r="A321" s="39" t="s">
        <v>76</v>
      </c>
      <c r="B321" s="12">
        <v>358000</v>
      </c>
      <c r="C321" s="12">
        <v>0</v>
      </c>
      <c r="D321" s="12">
        <v>358000</v>
      </c>
      <c r="E321" s="12">
        <v>608097.13</v>
      </c>
      <c r="F321" s="34">
        <f t="shared" si="4"/>
        <v>1.6985953351955307</v>
      </c>
    </row>
    <row r="322" spans="1:6" ht="15.75">
      <c r="A322" s="22" t="s">
        <v>64</v>
      </c>
      <c r="B322" s="12">
        <v>120000</v>
      </c>
      <c r="C322" s="12">
        <v>0</v>
      </c>
      <c r="D322" s="12">
        <v>120000</v>
      </c>
      <c r="E322" s="12">
        <v>3000</v>
      </c>
      <c r="F322" s="34">
        <f t="shared" si="4"/>
        <v>0.025</v>
      </c>
    </row>
    <row r="323" spans="1:6" ht="15.75">
      <c r="A323" s="22" t="s">
        <v>42</v>
      </c>
      <c r="B323" s="12">
        <v>0</v>
      </c>
      <c r="C323" s="12">
        <v>0</v>
      </c>
      <c r="D323" s="12">
        <v>0</v>
      </c>
      <c r="E323" s="12">
        <v>11000</v>
      </c>
      <c r="F323" s="34"/>
    </row>
    <row r="324" spans="1:6" s="56" customFormat="1" ht="18.75">
      <c r="A324" s="53" t="s">
        <v>138</v>
      </c>
      <c r="B324" s="54">
        <f>B317+B320</f>
        <v>980000</v>
      </c>
      <c r="C324" s="54">
        <f>C317+C320</f>
        <v>0</v>
      </c>
      <c r="D324" s="54">
        <f>D317+D320</f>
        <v>980000</v>
      </c>
      <c r="E324" s="54">
        <f>E317+E320</f>
        <v>998963.71</v>
      </c>
      <c r="F324" s="55">
        <f t="shared" si="4"/>
        <v>1.019350724489796</v>
      </c>
    </row>
    <row r="325" spans="1:6" ht="15.75">
      <c r="A325" s="44"/>
      <c r="B325" s="76"/>
      <c r="C325" s="76"/>
      <c r="D325" s="76"/>
      <c r="E325" s="76"/>
      <c r="F325" s="34"/>
    </row>
    <row r="326" spans="1:6" s="32" customFormat="1" ht="21.75" customHeight="1">
      <c r="A326" s="52" t="s">
        <v>35</v>
      </c>
      <c r="B326" s="15"/>
      <c r="C326" s="15"/>
      <c r="D326" s="15"/>
      <c r="E326" s="15"/>
      <c r="F326" s="4"/>
    </row>
    <row r="327" spans="1:6" ht="15.75">
      <c r="A327" s="33" t="s">
        <v>7</v>
      </c>
      <c r="B327" s="8">
        <f>SUM(B328:B332)</f>
        <v>82146494.49</v>
      </c>
      <c r="C327" s="8">
        <f>SUM(C328:C332)</f>
        <v>0</v>
      </c>
      <c r="D327" s="8">
        <f>SUM(D328:D332)</f>
        <v>82146494.49</v>
      </c>
      <c r="E327" s="8">
        <f>SUM(E328:E332)</f>
        <v>7384377.33</v>
      </c>
      <c r="F327" s="34">
        <f t="shared" si="4"/>
        <v>0.08989278697582072</v>
      </c>
    </row>
    <row r="328" spans="1:6" ht="15.75">
      <c r="A328" s="36" t="s">
        <v>88</v>
      </c>
      <c r="B328" s="23">
        <v>72082657.49</v>
      </c>
      <c r="C328" s="23">
        <v>0</v>
      </c>
      <c r="D328" s="23">
        <v>72082657.49</v>
      </c>
      <c r="E328" s="12">
        <f>338452.55+82652.7</f>
        <v>421105.25</v>
      </c>
      <c r="F328" s="34">
        <f t="shared" si="4"/>
        <v>0.005841977316921478</v>
      </c>
    </row>
    <row r="329" spans="1:6" ht="15.75">
      <c r="A329" s="39" t="s">
        <v>9</v>
      </c>
      <c r="B329" s="12">
        <v>863837</v>
      </c>
      <c r="C329" s="12">
        <v>0</v>
      </c>
      <c r="D329" s="12">
        <v>863837</v>
      </c>
      <c r="E329" s="12">
        <v>41096.7</v>
      </c>
      <c r="F329" s="34">
        <f t="shared" si="4"/>
        <v>0.04757460030075118</v>
      </c>
    </row>
    <row r="330" spans="1:6" ht="15.75">
      <c r="A330" s="39" t="s">
        <v>10</v>
      </c>
      <c r="B330" s="12">
        <v>0</v>
      </c>
      <c r="C330" s="12">
        <v>0</v>
      </c>
      <c r="D330" s="12">
        <v>0</v>
      </c>
      <c r="E330" s="12">
        <v>-199.56</v>
      </c>
      <c r="F330" s="34"/>
    </row>
    <row r="331" spans="1:6" ht="15.75">
      <c r="A331" s="39" t="s">
        <v>11</v>
      </c>
      <c r="B331" s="12">
        <v>0</v>
      </c>
      <c r="C331" s="12">
        <v>0</v>
      </c>
      <c r="D331" s="12">
        <v>0</v>
      </c>
      <c r="E331" s="12">
        <v>91152.1</v>
      </c>
      <c r="F331" s="34"/>
    </row>
    <row r="332" spans="1:6" ht="15.75">
      <c r="A332" s="39" t="s">
        <v>12</v>
      </c>
      <c r="B332" s="12">
        <v>9200000</v>
      </c>
      <c r="C332" s="12">
        <v>0</v>
      </c>
      <c r="D332" s="12">
        <v>9200000</v>
      </c>
      <c r="E332" s="12">
        <v>6831222.84</v>
      </c>
      <c r="F332" s="34">
        <f t="shared" si="4"/>
        <v>0.7425242217391305</v>
      </c>
    </row>
    <row r="333" spans="1:6" ht="15.75">
      <c r="A333" s="7" t="s">
        <v>36</v>
      </c>
      <c r="B333" s="8">
        <f>SUM(B334:B337)</f>
        <v>172812382.38</v>
      </c>
      <c r="C333" s="8">
        <f>SUM(C334:C337)</f>
        <v>0</v>
      </c>
      <c r="D333" s="8">
        <f>SUM(D334:D337)</f>
        <v>172812382.38</v>
      </c>
      <c r="E333" s="8">
        <f>SUM(E334:E337)</f>
        <v>189044690.6</v>
      </c>
      <c r="F333" s="34">
        <f t="shared" si="4"/>
        <v>1.0939302380792744</v>
      </c>
    </row>
    <row r="334" spans="1:6" ht="15.75">
      <c r="A334" s="22" t="s">
        <v>37</v>
      </c>
      <c r="B334" s="12">
        <v>1000000</v>
      </c>
      <c r="C334" s="12">
        <v>0</v>
      </c>
      <c r="D334" s="12">
        <v>1000000</v>
      </c>
      <c r="E334" s="12">
        <v>0</v>
      </c>
      <c r="F334" s="34">
        <f t="shared" si="4"/>
        <v>0</v>
      </c>
    </row>
    <row r="335" spans="1:6" ht="15.75">
      <c r="A335" s="22" t="s">
        <v>40</v>
      </c>
      <c r="B335" s="12">
        <v>169048419</v>
      </c>
      <c r="C335" s="12">
        <v>0</v>
      </c>
      <c r="D335" s="12">
        <v>169048419</v>
      </c>
      <c r="E335" s="12">
        <v>186154297.6</v>
      </c>
      <c r="F335" s="34">
        <f t="shared" si="4"/>
        <v>1.1011892255555493</v>
      </c>
    </row>
    <row r="336" spans="1:6" ht="15.75">
      <c r="A336" s="22" t="s">
        <v>41</v>
      </c>
      <c r="B336" s="12">
        <v>2763963.38</v>
      </c>
      <c r="C336" s="12">
        <v>0</v>
      </c>
      <c r="D336" s="12">
        <v>2763963.38</v>
      </c>
      <c r="E336" s="12">
        <v>2854393</v>
      </c>
      <c r="F336" s="34">
        <f t="shared" si="4"/>
        <v>1.032717372688201</v>
      </c>
    </row>
    <row r="337" spans="1:6" ht="15.75">
      <c r="A337" s="22" t="s">
        <v>43</v>
      </c>
      <c r="B337" s="12">
        <v>0</v>
      </c>
      <c r="C337" s="12">
        <v>0</v>
      </c>
      <c r="D337" s="12">
        <v>0</v>
      </c>
      <c r="E337" s="12">
        <v>36000</v>
      </c>
      <c r="F337" s="34"/>
    </row>
    <row r="338" spans="1:6" ht="15.75">
      <c r="A338" s="7" t="s">
        <v>16</v>
      </c>
      <c r="B338" s="8">
        <f>SUM(B339:B340)</f>
        <v>437000</v>
      </c>
      <c r="C338" s="8">
        <f>SUM(C339:C340)</f>
        <v>0</v>
      </c>
      <c r="D338" s="8">
        <f>SUM(D339:D340)</f>
        <v>437000</v>
      </c>
      <c r="E338" s="8">
        <f>SUM(E339:E340)</f>
        <v>20438.35</v>
      </c>
      <c r="F338" s="34">
        <f t="shared" si="4"/>
        <v>0.04676967963386727</v>
      </c>
    </row>
    <row r="339" spans="1:6" ht="15.75">
      <c r="A339" s="14" t="s">
        <v>44</v>
      </c>
      <c r="B339" s="12">
        <v>79000</v>
      </c>
      <c r="C339" s="12">
        <v>0</v>
      </c>
      <c r="D339" s="12">
        <v>79000</v>
      </c>
      <c r="E339" s="12">
        <v>20438.35</v>
      </c>
      <c r="F339" s="34">
        <f t="shared" si="4"/>
        <v>0.25871329113924046</v>
      </c>
    </row>
    <row r="340" spans="1:6" ht="15.75">
      <c r="A340" s="14" t="s">
        <v>45</v>
      </c>
      <c r="B340" s="12">
        <v>358000</v>
      </c>
      <c r="C340" s="12">
        <v>0</v>
      </c>
      <c r="D340" s="12">
        <v>358000</v>
      </c>
      <c r="E340" s="12">
        <v>0</v>
      </c>
      <c r="F340" s="34">
        <f t="shared" si="4"/>
        <v>0</v>
      </c>
    </row>
    <row r="341" spans="1:6" ht="15.75">
      <c r="A341" s="7" t="s">
        <v>47</v>
      </c>
      <c r="B341" s="8">
        <f>SUM(B342)</f>
        <v>10000</v>
      </c>
      <c r="C341" s="8">
        <f>SUM(C342)</f>
        <v>0</v>
      </c>
      <c r="D341" s="8">
        <f>SUM(D342)</f>
        <v>10000</v>
      </c>
      <c r="E341" s="8">
        <f>SUM(E342)</f>
        <v>0</v>
      </c>
      <c r="F341" s="34">
        <f t="shared" si="4"/>
        <v>0</v>
      </c>
    </row>
    <row r="342" spans="1:6" ht="15.75">
      <c r="A342" s="14" t="s">
        <v>56</v>
      </c>
      <c r="B342" s="12">
        <v>10000</v>
      </c>
      <c r="C342" s="12">
        <v>0</v>
      </c>
      <c r="D342" s="12">
        <v>10000</v>
      </c>
      <c r="E342" s="12">
        <v>0</v>
      </c>
      <c r="F342" s="34">
        <f t="shared" si="4"/>
        <v>0</v>
      </c>
    </row>
    <row r="343" spans="1:6" ht="15.75">
      <c r="A343" s="7" t="s">
        <v>48</v>
      </c>
      <c r="B343" s="8">
        <f>SUM(B344:B344)</f>
        <v>1335000</v>
      </c>
      <c r="C343" s="8">
        <f>SUM(C344:C344)</f>
        <v>0</v>
      </c>
      <c r="D343" s="8">
        <f>SUM(D344:D344)</f>
        <v>1335000</v>
      </c>
      <c r="E343" s="8">
        <f>SUM(E344:E344)</f>
        <v>1335000</v>
      </c>
      <c r="F343" s="34">
        <f t="shared" si="4"/>
        <v>1</v>
      </c>
    </row>
    <row r="344" spans="1:6" ht="15.75">
      <c r="A344" s="14" t="s">
        <v>49</v>
      </c>
      <c r="B344" s="12">
        <v>1335000</v>
      </c>
      <c r="C344" s="12">
        <v>0</v>
      </c>
      <c r="D344" s="12">
        <v>1335000</v>
      </c>
      <c r="E344" s="12">
        <v>1335000</v>
      </c>
      <c r="F344" s="34">
        <f t="shared" si="4"/>
        <v>1</v>
      </c>
    </row>
    <row r="345" spans="1:6" ht="15.75">
      <c r="A345" s="7" t="s">
        <v>21</v>
      </c>
      <c r="B345" s="8">
        <f>SUM(B346:B346)</f>
        <v>243461.6</v>
      </c>
      <c r="C345" s="8">
        <f>SUM(C346:C346)</f>
        <v>0</v>
      </c>
      <c r="D345" s="8">
        <f>SUM(D346:D346)</f>
        <v>243461.6</v>
      </c>
      <c r="E345" s="8">
        <f>SUM(E346:E346)</f>
        <v>85100</v>
      </c>
      <c r="F345" s="34">
        <f t="shared" si="4"/>
        <v>0.34954177578722884</v>
      </c>
    </row>
    <row r="346" spans="1:6" ht="15.75">
      <c r="A346" s="14" t="s">
        <v>51</v>
      </c>
      <c r="B346" s="12">
        <v>243461.6</v>
      </c>
      <c r="C346" s="12">
        <v>0</v>
      </c>
      <c r="D346" s="12">
        <v>243461.6</v>
      </c>
      <c r="E346" s="12">
        <v>85100</v>
      </c>
      <c r="F346" s="34">
        <f t="shared" si="4"/>
        <v>0.34954177578722884</v>
      </c>
    </row>
    <row r="347" spans="1:6" ht="15.75">
      <c r="A347" s="7" t="s">
        <v>52</v>
      </c>
      <c r="B347" s="8">
        <f>SUM(B348:B348)</f>
        <v>0</v>
      </c>
      <c r="C347" s="8">
        <f>SUM(C348:C348)</f>
        <v>0</v>
      </c>
      <c r="D347" s="8">
        <f>SUM(D348:D348)</f>
        <v>0</v>
      </c>
      <c r="E347" s="8">
        <f>SUM(E348:E348)</f>
        <v>-3770047</v>
      </c>
      <c r="F347" s="34"/>
    </row>
    <row r="348" spans="1:6" ht="15.75">
      <c r="A348" s="14" t="s">
        <v>53</v>
      </c>
      <c r="B348" s="12">
        <v>0</v>
      </c>
      <c r="C348" s="12">
        <v>0</v>
      </c>
      <c r="D348" s="12">
        <v>0</v>
      </c>
      <c r="E348" s="12">
        <v>-3770047</v>
      </c>
      <c r="F348" s="34"/>
    </row>
    <row r="349" spans="1:6" s="56" customFormat="1" ht="18.75">
      <c r="A349" s="53" t="s">
        <v>127</v>
      </c>
      <c r="B349" s="54">
        <f>B327+B333+B338+B347+B343+B345+B341</f>
        <v>256984338.47</v>
      </c>
      <c r="C349" s="54">
        <f>C327+C333+C338+C347+C343+C345+C341</f>
        <v>0</v>
      </c>
      <c r="D349" s="54">
        <f>D327+D333+D338+D347+D343+D345+D341</f>
        <v>256984338.47</v>
      </c>
      <c r="E349" s="54">
        <f>E327+E333+E338+E347+E343+E345+E341</f>
        <v>194099559.28</v>
      </c>
      <c r="F349" s="55">
        <f t="shared" si="4"/>
        <v>0.7552972310904422</v>
      </c>
    </row>
    <row r="350" spans="1:6" ht="30" customHeight="1">
      <c r="A350" s="84" t="s">
        <v>34</v>
      </c>
      <c r="B350" s="84"/>
      <c r="C350" s="84"/>
      <c r="D350" s="84"/>
      <c r="E350" s="84"/>
      <c r="F350" s="84"/>
    </row>
    <row r="351" spans="1:6" s="31" customFormat="1" ht="31.5">
      <c r="A351" s="1" t="s">
        <v>4</v>
      </c>
      <c r="B351" s="2" t="s">
        <v>0</v>
      </c>
      <c r="C351" s="2" t="s">
        <v>1</v>
      </c>
      <c r="D351" s="2" t="s">
        <v>2</v>
      </c>
      <c r="E351" s="2" t="s">
        <v>3</v>
      </c>
      <c r="F351" s="3" t="s">
        <v>5</v>
      </c>
    </row>
    <row r="352" spans="1:6" ht="15.75">
      <c r="A352" s="44"/>
      <c r="B352" s="76"/>
      <c r="C352" s="76"/>
      <c r="D352" s="76"/>
      <c r="E352" s="76"/>
      <c r="F352" s="34"/>
    </row>
    <row r="353" spans="1:6" s="58" customFormat="1" ht="21.75" customHeight="1">
      <c r="A353" s="72" t="s">
        <v>69</v>
      </c>
      <c r="B353" s="59"/>
      <c r="C353" s="59"/>
      <c r="D353" s="59"/>
      <c r="E353" s="59"/>
      <c r="F353" s="60"/>
    </row>
    <row r="354" spans="1:6" ht="15.75">
      <c r="A354" s="33" t="s">
        <v>7</v>
      </c>
      <c r="B354" s="8">
        <f>SUM(B356:B356)</f>
        <v>0</v>
      </c>
      <c r="C354" s="8">
        <f>SUM(C356:C356)</f>
        <v>0</v>
      </c>
      <c r="D354" s="8">
        <f>SUM(D356:D356)</f>
        <v>0</v>
      </c>
      <c r="E354" s="8">
        <f>SUM(E355:E356)</f>
        <v>12797.88</v>
      </c>
      <c r="F354" s="34"/>
    </row>
    <row r="355" spans="1:6" ht="15.75">
      <c r="A355" s="36" t="s">
        <v>95</v>
      </c>
      <c r="B355" s="12">
        <v>0</v>
      </c>
      <c r="C355" s="12">
        <v>0</v>
      </c>
      <c r="D355" s="12">
        <v>0</v>
      </c>
      <c r="E355" s="12">
        <v>12600</v>
      </c>
      <c r="F355" s="34"/>
    </row>
    <row r="356" spans="1:6" ht="15.75">
      <c r="A356" s="39" t="s">
        <v>10</v>
      </c>
      <c r="B356" s="12">
        <v>0</v>
      </c>
      <c r="C356" s="12">
        <v>0</v>
      </c>
      <c r="D356" s="12">
        <v>0</v>
      </c>
      <c r="E356" s="12">
        <v>197.88</v>
      </c>
      <c r="F356" s="34"/>
    </row>
    <row r="357" spans="1:6" s="56" customFormat="1" ht="18.75">
      <c r="A357" s="53" t="s">
        <v>128</v>
      </c>
      <c r="B357" s="54">
        <f>SUM(B354)</f>
        <v>0</v>
      </c>
      <c r="C357" s="54">
        <f>SUM(C354)</f>
        <v>0</v>
      </c>
      <c r="D357" s="54">
        <f>SUM(D354)</f>
        <v>0</v>
      </c>
      <c r="E357" s="54">
        <f>SUM(E354)</f>
        <v>12797.88</v>
      </c>
      <c r="F357" s="55"/>
    </row>
    <row r="358" spans="1:6" ht="15.75">
      <c r="A358" s="44"/>
      <c r="B358" s="76"/>
      <c r="C358" s="76"/>
      <c r="D358" s="76"/>
      <c r="E358" s="76"/>
      <c r="F358" s="34"/>
    </row>
    <row r="359" spans="1:6" s="58" customFormat="1" ht="21.75" customHeight="1">
      <c r="A359" s="70" t="s">
        <v>70</v>
      </c>
      <c r="B359" s="71"/>
      <c r="C359" s="71"/>
      <c r="D359" s="71"/>
      <c r="E359" s="71"/>
      <c r="F359" s="60"/>
    </row>
    <row r="360" spans="1:6" s="45" customFormat="1" ht="15.75">
      <c r="A360" s="44" t="s">
        <v>7</v>
      </c>
      <c r="B360" s="8">
        <f>SUM(B361)</f>
        <v>0</v>
      </c>
      <c r="C360" s="8">
        <f>SUM(C361)</f>
        <v>0</v>
      </c>
      <c r="D360" s="8">
        <f>SUM(D361:D361)</f>
        <v>0</v>
      </c>
      <c r="E360" s="8">
        <f>SUM(E361:E361)</f>
        <v>97741.71</v>
      </c>
      <c r="F360" s="34"/>
    </row>
    <row r="361" spans="1:6" s="45" customFormat="1" ht="15.75">
      <c r="A361" s="39" t="s">
        <v>11</v>
      </c>
      <c r="B361" s="12">
        <v>0</v>
      </c>
      <c r="C361" s="12">
        <v>0</v>
      </c>
      <c r="D361" s="12">
        <v>0</v>
      </c>
      <c r="E361" s="12">
        <v>97741.71</v>
      </c>
      <c r="F361" s="34"/>
    </row>
    <row r="362" spans="1:6" s="45" customFormat="1" ht="15.75">
      <c r="A362" s="44" t="s">
        <v>16</v>
      </c>
      <c r="B362" s="8">
        <f>SUM(B363:B363)</f>
        <v>15000</v>
      </c>
      <c r="C362" s="8">
        <f>SUM(C363:C363)</f>
        <v>0</v>
      </c>
      <c r="D362" s="8">
        <f>SUM(D363:D363)</f>
        <v>15000</v>
      </c>
      <c r="E362" s="8">
        <f>SUM(E363:E363)</f>
        <v>15943.47</v>
      </c>
      <c r="F362" s="34">
        <f t="shared" si="4"/>
        <v>1.062898</v>
      </c>
    </row>
    <row r="363" spans="1:6" ht="15.75">
      <c r="A363" s="39" t="s">
        <v>17</v>
      </c>
      <c r="B363" s="12">
        <v>15000</v>
      </c>
      <c r="C363" s="12">
        <v>0</v>
      </c>
      <c r="D363" s="12">
        <v>15000</v>
      </c>
      <c r="E363" s="12">
        <v>15943.47</v>
      </c>
      <c r="F363" s="34">
        <f t="shared" si="4"/>
        <v>1.062898</v>
      </c>
    </row>
    <row r="364" spans="1:6" s="56" customFormat="1" ht="18.75">
      <c r="A364" s="53" t="s">
        <v>129</v>
      </c>
      <c r="B364" s="67">
        <f>B360+B362</f>
        <v>15000</v>
      </c>
      <c r="C364" s="67">
        <f>C360+C362</f>
        <v>0</v>
      </c>
      <c r="D364" s="67">
        <f>D360+D362</f>
        <v>15000</v>
      </c>
      <c r="E364" s="67">
        <f>E360+E362</f>
        <v>113685.18000000001</v>
      </c>
      <c r="F364" s="55">
        <f t="shared" si="4"/>
        <v>7.5790120000000005</v>
      </c>
    </row>
    <row r="365" spans="1:6" ht="15.75">
      <c r="A365" s="44"/>
      <c r="B365" s="46"/>
      <c r="C365" s="46"/>
      <c r="D365" s="46"/>
      <c r="E365" s="46"/>
      <c r="F365" s="34"/>
    </row>
    <row r="366" spans="1:6" s="58" customFormat="1" ht="21.75" customHeight="1">
      <c r="A366" s="70" t="s">
        <v>71</v>
      </c>
      <c r="B366" s="71"/>
      <c r="C366" s="71"/>
      <c r="D366" s="71"/>
      <c r="E366" s="71"/>
      <c r="F366" s="60"/>
    </row>
    <row r="367" spans="1:6" ht="15.75">
      <c r="A367" s="7" t="s">
        <v>7</v>
      </c>
      <c r="B367" s="8">
        <f>SUM(B368:B369)</f>
        <v>0</v>
      </c>
      <c r="C367" s="8">
        <f>SUM(C368:C369)</f>
        <v>0</v>
      </c>
      <c r="D367" s="8">
        <f>SUM(D368:D369)</f>
        <v>0</v>
      </c>
      <c r="E367" s="8">
        <f>SUM(E368:E369)</f>
        <v>26489.39</v>
      </c>
      <c r="F367" s="34"/>
    </row>
    <row r="368" spans="1:6" ht="15.75">
      <c r="A368" s="39" t="s">
        <v>9</v>
      </c>
      <c r="B368" s="12">
        <v>0</v>
      </c>
      <c r="C368" s="12">
        <v>0</v>
      </c>
      <c r="D368" s="12">
        <v>0</v>
      </c>
      <c r="E368" s="12">
        <v>25966.04</v>
      </c>
      <c r="F368" s="34"/>
    </row>
    <row r="369" spans="1:6" ht="15.75">
      <c r="A369" s="39" t="s">
        <v>11</v>
      </c>
      <c r="B369" s="12">
        <v>0</v>
      </c>
      <c r="C369" s="12">
        <v>0</v>
      </c>
      <c r="D369" s="12">
        <v>0</v>
      </c>
      <c r="E369" s="12">
        <v>523.35</v>
      </c>
      <c r="F369" s="34"/>
    </row>
    <row r="370" spans="1:6" ht="15.75">
      <c r="A370" s="7" t="s">
        <v>36</v>
      </c>
      <c r="B370" s="8">
        <f>SUM(B371)</f>
        <v>450000</v>
      </c>
      <c r="C370" s="8">
        <f>SUM(C371)</f>
        <v>0</v>
      </c>
      <c r="D370" s="8">
        <f>SUM(D371)</f>
        <v>450000</v>
      </c>
      <c r="E370" s="8">
        <f>SUM(E371)</f>
        <v>0</v>
      </c>
      <c r="F370" s="34">
        <f aca="true" t="shared" si="5" ref="F370:F394">E370/D370</f>
        <v>0</v>
      </c>
    </row>
    <row r="371" spans="1:6" ht="15.75">
      <c r="A371" s="22" t="s">
        <v>39</v>
      </c>
      <c r="B371" s="12">
        <v>450000</v>
      </c>
      <c r="C371" s="12">
        <v>0</v>
      </c>
      <c r="D371" s="12">
        <v>450000</v>
      </c>
      <c r="E371" s="12">
        <v>0</v>
      </c>
      <c r="F371" s="34">
        <f t="shared" si="5"/>
        <v>0</v>
      </c>
    </row>
    <row r="372" spans="1:6" s="45" customFormat="1" ht="15.75">
      <c r="A372" s="44" t="s">
        <v>16</v>
      </c>
      <c r="B372" s="8">
        <f>SUM(B373)</f>
        <v>199748.72</v>
      </c>
      <c r="C372" s="8">
        <f>SUM(C373)</f>
        <v>0</v>
      </c>
      <c r="D372" s="8">
        <f>SUM(D373)</f>
        <v>199748.72</v>
      </c>
      <c r="E372" s="8">
        <f>SUM(E373)</f>
        <v>330660.64</v>
      </c>
      <c r="F372" s="34">
        <f t="shared" si="5"/>
        <v>1.6553830232303868</v>
      </c>
    </row>
    <row r="373" spans="1:6" ht="15.75">
      <c r="A373" s="39" t="s">
        <v>17</v>
      </c>
      <c r="B373" s="12">
        <v>199748.72</v>
      </c>
      <c r="C373" s="12">
        <v>0</v>
      </c>
      <c r="D373" s="12">
        <v>199748.72</v>
      </c>
      <c r="E373" s="12">
        <v>330660.64</v>
      </c>
      <c r="F373" s="34">
        <f t="shared" si="5"/>
        <v>1.6553830232303868</v>
      </c>
    </row>
    <row r="374" spans="1:6" s="56" customFormat="1" ht="18.75">
      <c r="A374" s="53" t="s">
        <v>130</v>
      </c>
      <c r="B374" s="67">
        <f>B367+B370+B372</f>
        <v>649748.72</v>
      </c>
      <c r="C374" s="67">
        <f>C367+C370+C372</f>
        <v>0</v>
      </c>
      <c r="D374" s="67">
        <f>D367+D370+D372</f>
        <v>649748.72</v>
      </c>
      <c r="E374" s="67">
        <f>E372+E370+E367</f>
        <v>357150.03</v>
      </c>
      <c r="F374" s="55">
        <f t="shared" si="5"/>
        <v>0.5496740801582496</v>
      </c>
    </row>
    <row r="375" spans="1:6" ht="15.75">
      <c r="A375" s="44"/>
      <c r="B375" s="46"/>
      <c r="C375" s="46"/>
      <c r="D375" s="46"/>
      <c r="E375" s="46"/>
      <c r="F375" s="34"/>
    </row>
    <row r="376" spans="1:6" s="58" customFormat="1" ht="21.75" customHeight="1">
      <c r="A376" s="70" t="s">
        <v>77</v>
      </c>
      <c r="B376" s="71"/>
      <c r="C376" s="71"/>
      <c r="D376" s="71"/>
      <c r="E376" s="71"/>
      <c r="F376" s="60"/>
    </row>
    <row r="377" spans="1:6" ht="15.75">
      <c r="A377" s="7" t="s">
        <v>7</v>
      </c>
      <c r="B377" s="8">
        <f>SUM(B378:B379)</f>
        <v>25437</v>
      </c>
      <c r="C377" s="8">
        <f>SUM(C378:C379)</f>
        <v>0</v>
      </c>
      <c r="D377" s="8">
        <f>SUM(D378:D379)</f>
        <v>25437</v>
      </c>
      <c r="E377" s="8">
        <f>SUM(E378:E379)</f>
        <v>30448.72</v>
      </c>
      <c r="F377" s="34">
        <f t="shared" si="5"/>
        <v>1.1970248063844007</v>
      </c>
    </row>
    <row r="378" spans="1:6" ht="15.75">
      <c r="A378" s="39" t="s">
        <v>9</v>
      </c>
      <c r="B378" s="12">
        <v>25437</v>
      </c>
      <c r="C378" s="12">
        <v>0</v>
      </c>
      <c r="D378" s="12">
        <v>25437</v>
      </c>
      <c r="E378" s="12">
        <v>28231.89</v>
      </c>
      <c r="F378" s="34">
        <f t="shared" si="5"/>
        <v>1.1098749852576955</v>
      </c>
    </row>
    <row r="379" spans="1:6" ht="15.75">
      <c r="A379" s="39" t="s">
        <v>11</v>
      </c>
      <c r="B379" s="12">
        <v>0</v>
      </c>
      <c r="C379" s="12">
        <v>0</v>
      </c>
      <c r="D379" s="12">
        <v>0</v>
      </c>
      <c r="E379" s="12">
        <v>2216.83</v>
      </c>
      <c r="F379" s="34"/>
    </row>
    <row r="380" spans="1:6" ht="15.75">
      <c r="A380" s="44" t="s">
        <v>16</v>
      </c>
      <c r="B380" s="8">
        <f>SUM(B381)</f>
        <v>558049</v>
      </c>
      <c r="C380" s="8">
        <f>SUM(C381)</f>
        <v>0</v>
      </c>
      <c r="D380" s="8">
        <f>SUM(D381)</f>
        <v>558049</v>
      </c>
      <c r="E380" s="8">
        <f>SUM(E381)</f>
        <v>437259.18</v>
      </c>
      <c r="F380" s="34">
        <f t="shared" si="5"/>
        <v>0.7835497958064614</v>
      </c>
    </row>
    <row r="381" spans="1:6" s="45" customFormat="1" ht="15.75">
      <c r="A381" s="39" t="s">
        <v>17</v>
      </c>
      <c r="B381" s="12">
        <v>558049</v>
      </c>
      <c r="C381" s="12">
        <v>0</v>
      </c>
      <c r="D381" s="12">
        <v>558049</v>
      </c>
      <c r="E381" s="12">
        <v>437259.18</v>
      </c>
      <c r="F381" s="34">
        <f t="shared" si="5"/>
        <v>0.7835497958064614</v>
      </c>
    </row>
    <row r="382" spans="1:6" s="56" customFormat="1" ht="18.75">
      <c r="A382" s="53" t="s">
        <v>131</v>
      </c>
      <c r="B382" s="67">
        <f>B377+B380</f>
        <v>583486</v>
      </c>
      <c r="C382" s="67">
        <f>C377+C380</f>
        <v>0</v>
      </c>
      <c r="D382" s="67">
        <f>D377+D380</f>
        <v>583486</v>
      </c>
      <c r="E382" s="67">
        <f>E377+E380</f>
        <v>467707.9</v>
      </c>
      <c r="F382" s="55">
        <f t="shared" si="5"/>
        <v>0.801575187750863</v>
      </c>
    </row>
    <row r="383" spans="1:6" ht="15.75">
      <c r="A383" s="44"/>
      <c r="B383" s="46"/>
      <c r="C383" s="46"/>
      <c r="D383" s="46"/>
      <c r="E383" s="46"/>
      <c r="F383" s="34"/>
    </row>
    <row r="384" spans="1:6" s="58" customFormat="1" ht="21.75" customHeight="1">
      <c r="A384" s="70" t="s">
        <v>72</v>
      </c>
      <c r="B384" s="71"/>
      <c r="C384" s="71"/>
      <c r="D384" s="71"/>
      <c r="E384" s="71"/>
      <c r="F384" s="60"/>
    </row>
    <row r="385" spans="1:6" s="32" customFormat="1" ht="21.75" customHeight="1">
      <c r="A385" s="7" t="s">
        <v>7</v>
      </c>
      <c r="B385" s="8">
        <f>B386</f>
        <v>0</v>
      </c>
      <c r="C385" s="8">
        <f>C386</f>
        <v>0</v>
      </c>
      <c r="D385" s="8">
        <f>D386</f>
        <v>0</v>
      </c>
      <c r="E385" s="8">
        <f>E386</f>
        <v>227.81</v>
      </c>
      <c r="F385" s="8"/>
    </row>
    <row r="386" spans="1:6" s="32" customFormat="1" ht="21.75" customHeight="1">
      <c r="A386" s="39" t="s">
        <v>11</v>
      </c>
      <c r="B386" s="12">
        <v>0</v>
      </c>
      <c r="C386" s="12">
        <v>0</v>
      </c>
      <c r="D386" s="12">
        <v>0</v>
      </c>
      <c r="E386" s="12">
        <v>227.81</v>
      </c>
      <c r="F386" s="34"/>
    </row>
    <row r="387" spans="1:6" ht="15.75">
      <c r="A387" s="7" t="s">
        <v>36</v>
      </c>
      <c r="B387" s="46">
        <f>SUM(B388:B388)</f>
        <v>168867</v>
      </c>
      <c r="C387" s="46">
        <f>SUM(C388:C388)</f>
        <v>0</v>
      </c>
      <c r="D387" s="46">
        <f>SUM(D388:D388)</f>
        <v>168867</v>
      </c>
      <c r="E387" s="46">
        <f>SUM(E388:E388)</f>
        <v>168867</v>
      </c>
      <c r="F387" s="34">
        <f t="shared" si="5"/>
        <v>1</v>
      </c>
    </row>
    <row r="388" spans="1:6" ht="15.75">
      <c r="A388" s="22" t="s">
        <v>40</v>
      </c>
      <c r="B388" s="47">
        <v>168867</v>
      </c>
      <c r="C388" s="47">
        <v>0</v>
      </c>
      <c r="D388" s="47">
        <v>168867</v>
      </c>
      <c r="E388" s="24">
        <v>168867</v>
      </c>
      <c r="F388" s="34">
        <f t="shared" si="5"/>
        <v>1</v>
      </c>
    </row>
    <row r="389" spans="1:6" s="56" customFormat="1" ht="18.75">
      <c r="A389" s="53" t="s">
        <v>132</v>
      </c>
      <c r="B389" s="67">
        <f>B387+B385</f>
        <v>168867</v>
      </c>
      <c r="C389" s="67">
        <f>C387+C385</f>
        <v>0</v>
      </c>
      <c r="D389" s="67">
        <f>D387+D385</f>
        <v>168867</v>
      </c>
      <c r="E389" s="67">
        <f>E387+E385</f>
        <v>169094.81</v>
      </c>
      <c r="F389" s="55">
        <f t="shared" si="5"/>
        <v>1.0013490498439601</v>
      </c>
    </row>
    <row r="390" spans="1:6" ht="15.75">
      <c r="A390" s="44"/>
      <c r="B390" s="46"/>
      <c r="C390" s="46"/>
      <c r="D390" s="46"/>
      <c r="E390" s="46"/>
      <c r="F390" s="34"/>
    </row>
    <row r="391" spans="1:6" s="32" customFormat="1" ht="21.75" customHeight="1">
      <c r="A391" s="18" t="s">
        <v>73</v>
      </c>
      <c r="B391" s="25"/>
      <c r="C391" s="15"/>
      <c r="D391" s="15"/>
      <c r="E391" s="15"/>
      <c r="F391" s="16"/>
    </row>
    <row r="392" spans="1:6" ht="15.75">
      <c r="A392" s="7" t="s">
        <v>21</v>
      </c>
      <c r="B392" s="8">
        <f>SUM(B393:B393)</f>
        <v>5882513.28</v>
      </c>
      <c r="C392" s="8">
        <f>SUM(C393:C393)</f>
        <v>1944273.75</v>
      </c>
      <c r="D392" s="8">
        <f>SUM(D393:D393)</f>
        <v>7826787.03</v>
      </c>
      <c r="E392" s="8">
        <f>SUM(E393:E393)</f>
        <v>0</v>
      </c>
      <c r="F392" s="34">
        <f t="shared" si="5"/>
        <v>0</v>
      </c>
    </row>
    <row r="393" spans="1:6" ht="15.75">
      <c r="A393" s="14" t="s">
        <v>74</v>
      </c>
      <c r="B393" s="12">
        <v>5882513.28</v>
      </c>
      <c r="C393" s="12">
        <v>1944273.75</v>
      </c>
      <c r="D393" s="12">
        <v>7826787.03</v>
      </c>
      <c r="E393" s="12">
        <v>0</v>
      </c>
      <c r="F393" s="34">
        <f t="shared" si="5"/>
        <v>0</v>
      </c>
    </row>
    <row r="394" spans="1:6" ht="15.75">
      <c r="A394" s="13" t="s">
        <v>133</v>
      </c>
      <c r="B394" s="19">
        <f>B392</f>
        <v>5882513.28</v>
      </c>
      <c r="C394" s="19">
        <f>C392</f>
        <v>1944273.75</v>
      </c>
      <c r="D394" s="19">
        <f>D392</f>
        <v>7826787.03</v>
      </c>
      <c r="E394" s="19">
        <f>E392</f>
        <v>0</v>
      </c>
      <c r="F394" s="11">
        <f t="shared" si="5"/>
        <v>0</v>
      </c>
    </row>
    <row r="395" spans="1:6" ht="15.75">
      <c r="A395" s="7"/>
      <c r="B395" s="8"/>
      <c r="C395" s="8"/>
      <c r="D395" s="8"/>
      <c r="E395" s="8"/>
      <c r="F395" s="34"/>
    </row>
    <row r="396" spans="1:6" ht="30" customHeight="1">
      <c r="A396" s="26" t="s">
        <v>13</v>
      </c>
      <c r="B396" s="27">
        <f>B394+B389+B382+B374+B364+B357+B349+B324+B314+B307+B296+B287+B282+B272+B265+B228+B218+B209+B202+B192+B185+B175+B166+B158+B147+B138+B127+B117+B106+B100+B89+B77+B68+B57+B48+B38+B25+B17+B7</f>
        <v>342040499.91</v>
      </c>
      <c r="C396" s="27">
        <f>C394+C389+C382+C374+C364+C357+C349+C324+C314+C307+C296+C287+C282+C272+C265+C228+C218+C209+C202+C192+C185+C175+C166+C158+C147+C138+C127+C117+C106+C100+C89+C77+C68+C57+C48+C38+C25+C17+C7</f>
        <v>1977439.75</v>
      </c>
      <c r="D396" s="27">
        <f>D394+D389+D382+D374+D364+D357+D349+D324+D314+D307+D296+D287+D282+D272+D265+D228+D218+D209+D202+D192+D185+D175+D166+D158+D147+D138+D127+D117+D106+D100+D89+D77+D68+D57+D48+D38+D25+D17+D7</f>
        <v>344017939.66</v>
      </c>
      <c r="E396" s="27">
        <f>E394+E389+E382+E374+E364+E357+E349+E324+E314+E307+E296+E287+E282+E272+E265+E228+E218+E209+E202+E192+E185+E175+E166+E158+E147+E138+E127+E117+E106+E100+E122+E89+E77+E68+E57+E48+E38+E25+E17+E7</f>
        <v>312630677.22999996</v>
      </c>
      <c r="F396" s="28">
        <f>E396/D396</f>
        <v>0.9087627160925946</v>
      </c>
    </row>
    <row r="397" spans="1:6" ht="15.75">
      <c r="A397" s="48"/>
      <c r="B397" s="49"/>
      <c r="C397" s="49"/>
      <c r="D397" s="49"/>
      <c r="E397" s="29"/>
      <c r="F397" s="50"/>
    </row>
    <row r="398" spans="1:6" ht="15.75">
      <c r="A398" s="48"/>
      <c r="B398" s="49"/>
      <c r="C398" s="49"/>
      <c r="D398" s="49"/>
      <c r="E398" s="35"/>
      <c r="F398" s="50"/>
    </row>
    <row r="399" spans="1:6" ht="15.75">
      <c r="A399" s="48" t="s">
        <v>87</v>
      </c>
      <c r="B399" s="49"/>
      <c r="C399" s="49"/>
      <c r="D399" s="49"/>
      <c r="E399" s="29"/>
      <c r="F399" s="50"/>
    </row>
    <row r="400" spans="1:6" ht="15.75">
      <c r="A400" s="48" t="s">
        <v>75</v>
      </c>
      <c r="B400" s="49"/>
      <c r="C400" s="51"/>
      <c r="D400" s="49"/>
      <c r="E400" s="29"/>
      <c r="F400" s="50"/>
    </row>
    <row r="401" ht="20.25" customHeight="1">
      <c r="A401" s="30" t="s">
        <v>94</v>
      </c>
    </row>
    <row r="402" ht="15.75">
      <c r="E402" s="35"/>
    </row>
  </sheetData>
  <sheetProtection/>
  <mergeCells count="6">
    <mergeCell ref="A1:F1"/>
    <mergeCell ref="A211:B211"/>
    <mergeCell ref="A230:F230"/>
    <mergeCell ref="A204:B204"/>
    <mergeCell ref="A288:F288"/>
    <mergeCell ref="A350:F350"/>
  </mergeCells>
  <printOptions horizontalCentered="1"/>
  <pageMargins left="0.7086614173228347" right="0.7086614173228347" top="0.7480314960629921" bottom="0.5511811023622047" header="0.31496062992125984" footer="0.4330708661417323"/>
  <pageSetup fitToHeight="14" fitToWidth="1" horizontalDpi="600" verticalDpi="600" orientation="landscape" paperSize="9" scale="87" r:id="rId1"/>
  <ignoredErrors>
    <ignoredError sqref="B20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Sanz Gil</dc:creator>
  <cp:keywords/>
  <dc:description/>
  <cp:lastModifiedBy>upm</cp:lastModifiedBy>
  <cp:lastPrinted>2016-07-22T01:57:11Z</cp:lastPrinted>
  <dcterms:created xsi:type="dcterms:W3CDTF">2016-07-19T07:27:47Z</dcterms:created>
  <dcterms:modified xsi:type="dcterms:W3CDTF">2018-01-15T11:48:39Z</dcterms:modified>
  <cp:category/>
  <cp:version/>
  <cp:contentType/>
  <cp:contentStatus/>
</cp:coreProperties>
</file>