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5340" tabRatio="537" activeTab="0"/>
  </bookViews>
  <sheets>
    <sheet name="ANEXO 1" sheetId="1" r:id="rId1"/>
  </sheets>
  <definedNames>
    <definedName name="_xlnm.Print_Area" localSheetId="0">'ANEXO 1'!$A$1:$F$408</definedName>
    <definedName name="_xlnm.Print_Titles" localSheetId="0">'ANEXO 1'!$2:$2</definedName>
  </definedNames>
  <calcPr fullCalcOnLoad="1"/>
</workbook>
</file>

<file path=xl/sharedStrings.xml><?xml version="1.0" encoding="utf-8"?>
<sst xmlns="http://schemas.openxmlformats.org/spreadsheetml/2006/main" count="423" uniqueCount="144">
  <si>
    <t>Previsiones Iniciales</t>
  </si>
  <si>
    <t>Modif. Previs. Aumento</t>
  </si>
  <si>
    <t>Previsiones Definitivas</t>
  </si>
  <si>
    <t>Derechos Recon. Netos</t>
  </si>
  <si>
    <t>Centros</t>
  </si>
  <si>
    <t>Grado de Ejecución %</t>
  </si>
  <si>
    <t>E.T.S.I. AERONÁUTICOS (18.01)</t>
  </si>
  <si>
    <t>III. TASAS, PRECIOS PÚBLICOS Y OTROS INGRESOS</t>
  </si>
  <si>
    <t>31 Precios Públicos</t>
  </si>
  <si>
    <t>32 Otros ingresos por prestación de servicios</t>
  </si>
  <si>
    <t>33 Venta de bienes</t>
  </si>
  <si>
    <t>38 Reintegros de operaciones corrientes</t>
  </si>
  <si>
    <t>39 Otros ingresos</t>
  </si>
  <si>
    <t>TOTAL</t>
  </si>
  <si>
    <t>E.T.SI. AGRÓNOMOS (18.02)</t>
  </si>
  <si>
    <t>E.T.S. ARQUITECTURA (18.03)</t>
  </si>
  <si>
    <t>V. INGRESOS PATRIMONIALES</t>
  </si>
  <si>
    <t>54 Rentas de bienes inmuebles</t>
  </si>
  <si>
    <t>E.T.S.I. CAMINOS, CANALES Y PUERTOS (18.04)</t>
  </si>
  <si>
    <t>52 Intereses de depósitos</t>
  </si>
  <si>
    <t>53 Dividendos y participaciones en beneficios</t>
  </si>
  <si>
    <t>VIII. ACTIVOS FINANCIEROS</t>
  </si>
  <si>
    <t>86 Enajenación de acciones de fuera del Sector Público</t>
  </si>
  <si>
    <t>E.T.S.I. INDUSTRIALES (18.05)</t>
  </si>
  <si>
    <t>E.T.S.I. MONTES (18.07)</t>
  </si>
  <si>
    <t>86 Enajenación de acciones y participaciones del Sector Público</t>
  </si>
  <si>
    <t>E.T.S.I. NAVALES (18.08)</t>
  </si>
  <si>
    <t>E.T.S.I. TELECOMUNICACIONES (18.09)</t>
  </si>
  <si>
    <t>31 Precios públicos</t>
  </si>
  <si>
    <t>E.U.I.T. AGRÍCOLA (18.52)</t>
  </si>
  <si>
    <t>E.U.I.T. FORESTAL (18.55)</t>
  </si>
  <si>
    <t>E.T.S.I. DE TOPOGRAFÍA (18.60)</t>
  </si>
  <si>
    <t>FAC. DE CIENCIAS DE LA ACT. FÍSICA Y DEPORTE (18.93)</t>
  </si>
  <si>
    <t>RECTORADO</t>
  </si>
  <si>
    <t>GERENCIA (18.30)</t>
  </si>
  <si>
    <t>IV. TRANSFERENCIAS CORRIENTES</t>
  </si>
  <si>
    <t>40 De la Administración del Estado</t>
  </si>
  <si>
    <t>41 De Organismos Autónomos</t>
  </si>
  <si>
    <t>43 De otros Organismos Públicos</t>
  </si>
  <si>
    <t>45 De Comunidades Autónomas</t>
  </si>
  <si>
    <t>47 De Empresas Privadas</t>
  </si>
  <si>
    <t>48 De Familias e Instituciones sin fines de lucro</t>
  </si>
  <si>
    <t>49 Del Exterior</t>
  </si>
  <si>
    <t>52 Intereses de Depósitos</t>
  </si>
  <si>
    <t>54 Rentas de Bienes Inmuebles</t>
  </si>
  <si>
    <t>55 Productos de Concesiones y Aprovechamientos Especiales</t>
  </si>
  <si>
    <t>VII. TRANSFERENCIAS DE CAPITAL</t>
  </si>
  <si>
    <t>75 De Comunidades Autónomas</t>
  </si>
  <si>
    <t>78 De Familias e Inst. Sin Ánimo Lucro</t>
  </si>
  <si>
    <t>83 Reintegro de préstamos fuera del Sector Público</t>
  </si>
  <si>
    <t>IX. PASIVOS FINANCIEROS</t>
  </si>
  <si>
    <t>91 Préstamos recibidos del interior</t>
  </si>
  <si>
    <t>OFICINA DE TRANSFERENCIA DE TECNOLOGÍA (O.T.T. - 18.21.05)</t>
  </si>
  <si>
    <t>IV. TRANSFERENCIAS Y SUBVENCIONES CORRIENTES</t>
  </si>
  <si>
    <t>71 De Organismos Autónomos</t>
  </si>
  <si>
    <t>74 De Soc. Mercantiles Estatales, Ent. Emp. Y otros Org. Publ.</t>
  </si>
  <si>
    <t>77 De Empresas Privadas</t>
  </si>
  <si>
    <t>79 Del Exterior</t>
  </si>
  <si>
    <t>INSIA (18.21.07)</t>
  </si>
  <si>
    <t>VICERRECTORADO DE ALUMNOS (18.22)</t>
  </si>
  <si>
    <t>41 De Organismos Autónomos Administrativos</t>
  </si>
  <si>
    <t>47 De empresas privadas</t>
  </si>
  <si>
    <t>VICERRECTORADO DE NUEVAS TECNOLOGÍAS (18.23)</t>
  </si>
  <si>
    <t>VICERRECTORADO DE DOCTORADO Y POSTGRADO (18.24)</t>
  </si>
  <si>
    <t>VICERRECTORADO DE RELACIONES INTERNACIONALES (18.25)</t>
  </si>
  <si>
    <t>VICERRECTORADO DE INVESTIGACIÓN (18.26)</t>
  </si>
  <si>
    <t>DIRECTOR DEL GABINETE DEL RECTOR (18.31)</t>
  </si>
  <si>
    <t>CAMPUS SUR (18.34)</t>
  </si>
  <si>
    <t>CAMPUS DE MONTEGANCEDO (18.35)</t>
  </si>
  <si>
    <t>CONSEJO SOCIAL (18.38)</t>
  </si>
  <si>
    <t>FINANCIACIÓN CON REMANENTE DE TESORERÍA (18.99)</t>
  </si>
  <si>
    <t>87 Remanente de Tesorería</t>
  </si>
  <si>
    <t>45 De Empresas Privadas</t>
  </si>
  <si>
    <t>CAMPUS DE GETAFE (18.36)</t>
  </si>
  <si>
    <t>E.T.S.I. INFORMÁTICOS (18.10)</t>
  </si>
  <si>
    <t>E.T.S.I. MONTES,  FORESTAL Y DEL MEDIO NATURAL (18.13)</t>
  </si>
  <si>
    <t>E.T.S.I.  AERONÁUTICA Y DEL ESPACIO (18.14)</t>
  </si>
  <si>
    <t>E.T.S.I. DISEÑO INDUSTRIAL(18.56)</t>
  </si>
  <si>
    <t>E.T.S.I. CIVIL (18.58)</t>
  </si>
  <si>
    <t>E.T.S.I SISTEMAS DE TELECOMUNICACIÓN (18.59)</t>
  </si>
  <si>
    <t>E.T.S.I. SISTEMAS INFORMÁTICOS (18.61)</t>
  </si>
  <si>
    <t>E.T.S.I. MINAS Y ENERGÍA (18.06)</t>
  </si>
  <si>
    <t>C.E.S. DISEÑO Y MODA (18.62)</t>
  </si>
  <si>
    <t>31 Precios Públicos (*)</t>
  </si>
  <si>
    <t>70 De la Administración del Estado (**)</t>
  </si>
  <si>
    <t>44 De empresas y otros entes públicos</t>
  </si>
  <si>
    <t>VICERRECTORADO DE ESTRUCTURA ORGANIZATIVA Y CALIDAD (18.27)</t>
  </si>
  <si>
    <t>(**) Los ingresos de Investigación se reconocen en la OTT, siendo en esta oficina donde se gestionan los gastos del Vicerrectorado de Investigación.</t>
  </si>
  <si>
    <t>TOTAL E.T.S.I. AERONÁUTICOS (18.01)</t>
  </si>
  <si>
    <t>TOTAL E.T.SI. AGRÓNOMOS (18.02)</t>
  </si>
  <si>
    <t>TOTAL E.T.S. ARQUITECTURA (18.03)</t>
  </si>
  <si>
    <t>TOTAL E.T.S.I. CAMINOS, CANALES Y PUERTOS (18.04)</t>
  </si>
  <si>
    <t>TOTAL E.T.S.I. INDUSTRIALES (18.05)</t>
  </si>
  <si>
    <t>TOTAL E.T.S.I. MINAS Y ENERGÍA (18.06)</t>
  </si>
  <si>
    <t>TOTAL E.T.S.I. MONTES (18.07)</t>
  </si>
  <si>
    <t>TOTAL E.T.S.I. NAVALES (18.08)</t>
  </si>
  <si>
    <t>TOTAL E.T.S.I. TELECOMUNICACIONES (18.09)</t>
  </si>
  <si>
    <t>TOTAL E.T.S.I. INFORMÁTICOS (18.10)</t>
  </si>
  <si>
    <t>TOTAL E.T.S.I. MONTES,  FORESTAL Y DEL MEDIO NATURAL (18.13)</t>
  </si>
  <si>
    <t>TOTAL E.T.S.I.  AERONÁUTICA Y DEL ESPACIO (18.14)</t>
  </si>
  <si>
    <t>TOTAL E.U.I.T. AGRÍCOLA (18.52)</t>
  </si>
  <si>
    <t>TOTAL E.U.I.T. FORESTAL (18.55)</t>
  </si>
  <si>
    <t>TOTAL E.T.S.I. DISEÑO INDUSTRIAL(18.56)</t>
  </si>
  <si>
    <t>TOTAL E.T.S.I. CIVIL (18.58)</t>
  </si>
  <si>
    <t>TOTAL E.T.S.I SISTEMAS DE TELECOMUNICACIÓN (18.59)</t>
  </si>
  <si>
    <t>TOTAL E.T.S.I. DE TOPOGRAFÍA (18.60)</t>
  </si>
  <si>
    <t>TOTAL E.T.S.I. SISTEMAS INFORMÁTICOS (18.61)</t>
  </si>
  <si>
    <t>TOTAL C.E.S. DISEÑO Y MODA (18.62)</t>
  </si>
  <si>
    <t>TOTAL FAC. DE CIENCIAS DE LA ACT. FÍSICA Y DEPORTE (18.93)</t>
  </si>
  <si>
    <t>TOTAL OFICINA DE TRANSFERENCIA DE TECNOLOGÍA (O.T.T. - 18.21.05)</t>
  </si>
  <si>
    <t>TOTAL INSIA (18.21.07)</t>
  </si>
  <si>
    <t>TOTAL VICERRECTORADO DE ALUMNOS (18.22)</t>
  </si>
  <si>
    <t>TOTAL VICERRECTORADO DE NUEVAS TECNOLOGÍAS (18.23)</t>
  </si>
  <si>
    <t>TOTAL VICERRECTORADO DE DOCTORADO Y POSTGRADO (18.24)</t>
  </si>
  <si>
    <t>TOTAL VICERRECTORADO DE RELACIONES INTERNACIONALES (18.25)</t>
  </si>
  <si>
    <t>TOTAL VICERRECTORADO DE INVESTIGACIÓN (18.26)</t>
  </si>
  <si>
    <t>TOTAL GERENCIA (18.30)</t>
  </si>
  <si>
    <t>TOTAL DIRECTOR DEL GABINETE DEL RECTOR (18.31)</t>
  </si>
  <si>
    <t>TOTAL CAMPUS SUR (18.34)</t>
  </si>
  <si>
    <t>TOTAL CAMPUS DE MONTEGANCEDO (18.35)</t>
  </si>
  <si>
    <t>TOTAL CAMPUS DE GETAFE (18.36)</t>
  </si>
  <si>
    <t>TOTAL CONSEJO SOCIAL (18.38)</t>
  </si>
  <si>
    <t>TOTAL FINANCIACIÓN CON REMANENTE DE TESORERÍA (18.99)</t>
  </si>
  <si>
    <t>E.T.S. EDIFICACIÓN (18.54)</t>
  </si>
  <si>
    <t>TOTAL E.T.S. EDIFICACIÓN (18.54)</t>
  </si>
  <si>
    <t>TOTAL COMÚN E.T.S.I. SIST. INFORM.-E.T.S.I. Y SIST.TELECOMUN. (18.63)</t>
  </si>
  <si>
    <t>COMÚN E.T.S.I. SIST. INFORM.-E.T.S.I. Y SIST.TELECOMUN. (18.63)</t>
  </si>
  <si>
    <t>TOTAL VICERRECTORADO DE ESTRUCT. ORGANIZATIVA Y CALIDAD (18.27)</t>
  </si>
  <si>
    <t>Anexo 1. Liquidación del Presupuesto de Ingresos por Centros Gestores. Año 2016</t>
  </si>
  <si>
    <t>I.C.E. (18.91)</t>
  </si>
  <si>
    <t>TOTAL I.C.E. (18.91)</t>
  </si>
  <si>
    <t>73 De Organismos Autónomos, Comerc. Ind. Y Financieros</t>
  </si>
  <si>
    <t>GASTOS CORRIENTES Y DEVOLUCIÓN DE PASIVOS (18.21.02)</t>
  </si>
  <si>
    <t>OTRAS INVERSIONES.VICERRECTORADO DE ASUNTOS ECONÓMICOS (18.21.OI)</t>
  </si>
  <si>
    <t>TOTAL OTRAS INVERSIONES.VICERRECTORADO DE ASUNTOS ECONÓMICOS (18.21.OI)</t>
  </si>
  <si>
    <t>TOTAL GASTOS CORRIENTES Y DEVOLUCIÓN DE PASIVOS (18.21.02)</t>
  </si>
  <si>
    <t>(*) Las previsiones iniciales por matriculación de los centros se recogen en "Gerencia"; mientras que, los derechos se reflejan en cada Centro, por lo que el grado de ejecución no es representativo.</t>
  </si>
  <si>
    <t>Los precios públicos del CEU de Arquitectura se han añadido a la ETS de Arquitectura.</t>
  </si>
  <si>
    <t>Los precios públicos de las EPES se han añadido al Rectorado (30)</t>
  </si>
  <si>
    <t>Notas</t>
  </si>
  <si>
    <t>Los precios públicos de la ETS Ing. Agron., Aliment. Y Biosist. Se han repartido entre los Centros 02 y 52, en base a la ejecución del ejercicio anterior.</t>
  </si>
  <si>
    <t>Antes de ing. Escuelas</t>
  </si>
  <si>
    <t>Despues de ing. Escuelas</t>
  </si>
  <si>
    <t>Dif. Añadida al 30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</si>
</sst>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%"/>
    <numFmt numFmtId="165" formatCode="[$-C0A]dddd\,\ dd&quot; de &quot;mmmm&quot; de &quot;yyyy"/>
  </numFmts>
  <fonts count="5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name val="Calibri"/>
      <family val="2"/>
    </font>
    <font>
      <u val="single"/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9" fillId="0" borderId="8" applyNumberFormat="0" applyFill="0" applyAlignment="0" applyProtection="0"/>
    <xf numFmtId="0" fontId="51" fillId="0" borderId="9" applyNumberFormat="0" applyFill="0" applyAlignment="0" applyProtection="0"/>
  </cellStyleXfs>
  <cellXfs count="92">
    <xf numFmtId="0" fontId="0" fillId="0" borderId="0" xfId="0" applyNumberFormat="1" applyFill="1" applyBorder="1" applyAlignment="1" applyProtection="1">
      <alignment/>
      <protection/>
    </xf>
    <xf numFmtId="0" fontId="4" fillId="12" borderId="10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164" fontId="4" fillId="12" borderId="10" xfId="55" applyNumberFormat="1" applyFont="1" applyFill="1" applyBorder="1" applyAlignment="1">
      <alignment horizontal="center" vertical="center" wrapText="1"/>
    </xf>
    <xf numFmtId="164" fontId="4" fillId="3" borderId="10" xfId="55" applyNumberFormat="1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vertical="center"/>
    </xf>
    <xf numFmtId="4" fontId="7" fillId="33" borderId="10" xfId="0" applyNumberFormat="1" applyFont="1" applyFill="1" applyBorder="1" applyAlignment="1">
      <alignment horizontal="right" vertical="center"/>
    </xf>
    <xf numFmtId="0" fontId="4" fillId="5" borderId="10" xfId="0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 horizontal="right" vertical="center"/>
    </xf>
    <xf numFmtId="164" fontId="4" fillId="5" borderId="10" xfId="55" applyNumberFormat="1" applyFont="1" applyFill="1" applyBorder="1" applyAlignment="1">
      <alignment horizontal="right" vertical="center"/>
    </xf>
    <xf numFmtId="4" fontId="6" fillId="33" borderId="10" xfId="0" applyNumberFormat="1" applyFont="1" applyFill="1" applyBorder="1" applyAlignment="1">
      <alignment horizontal="right" vertical="center"/>
    </xf>
    <xf numFmtId="0" fontId="7" fillId="5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49" fontId="7" fillId="3" borderId="10" xfId="0" applyNumberFormat="1" applyFont="1" applyFill="1" applyBorder="1" applyAlignment="1">
      <alignment vertical="center" wrapText="1"/>
    </xf>
    <xf numFmtId="164" fontId="4" fillId="3" borderId="10" xfId="55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49" fontId="4" fillId="3" borderId="10" xfId="0" applyNumberFormat="1" applyFont="1" applyFill="1" applyBorder="1" applyAlignment="1">
      <alignment vertical="center"/>
    </xf>
    <xf numFmtId="4" fontId="4" fillId="5" borderId="10" xfId="0" applyNumberFormat="1" applyFont="1" applyFill="1" applyBorder="1" applyAlignment="1">
      <alignment/>
    </xf>
    <xf numFmtId="4" fontId="52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horizontal="left" vertical="center"/>
    </xf>
    <xf numFmtId="4" fontId="6" fillId="34" borderId="10" xfId="0" applyNumberFormat="1" applyFont="1" applyFill="1" applyBorder="1" applyAlignment="1">
      <alignment horizontal="right" vertical="center"/>
    </xf>
    <xf numFmtId="4" fontId="5" fillId="33" borderId="10" xfId="0" applyNumberFormat="1" applyFont="1" applyFill="1" applyBorder="1" applyAlignment="1">
      <alignment/>
    </xf>
    <xf numFmtId="49" fontId="7" fillId="3" borderId="10" xfId="0" applyNumberFormat="1" applyFont="1" applyFill="1" applyBorder="1" applyAlignment="1">
      <alignment vertical="center"/>
    </xf>
    <xf numFmtId="0" fontId="7" fillId="17" borderId="10" xfId="0" applyFont="1" applyFill="1" applyBorder="1" applyAlignment="1">
      <alignment vertical="center"/>
    </xf>
    <xf numFmtId="4" fontId="7" fillId="17" borderId="10" xfId="0" applyNumberFormat="1" applyFont="1" applyFill="1" applyBorder="1" applyAlignment="1">
      <alignment horizontal="right" vertical="center"/>
    </xf>
    <xf numFmtId="4" fontId="5" fillId="33" borderId="0" xfId="0" applyNumberFormat="1" applyFont="1" applyFill="1" applyAlignment="1">
      <alignment/>
    </xf>
    <xf numFmtId="0" fontId="6" fillId="35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 vertical="center" wrapText="1"/>
      <protection/>
    </xf>
    <xf numFmtId="0" fontId="6" fillId="35" borderId="0" xfId="0" applyNumberFormat="1" applyFont="1" applyFill="1" applyBorder="1" applyAlignment="1" applyProtection="1">
      <alignment vertical="center"/>
      <protection/>
    </xf>
    <xf numFmtId="49" fontId="4" fillId="35" borderId="10" xfId="0" applyNumberFormat="1" applyFont="1" applyFill="1" applyBorder="1" applyAlignment="1">
      <alignment horizontal="left" vertical="center" wrapText="1"/>
    </xf>
    <xf numFmtId="164" fontId="4" fillId="35" borderId="10" xfId="55" applyNumberFormat="1" applyFont="1" applyFill="1" applyBorder="1" applyAlignment="1">
      <alignment horizontal="right" vertical="center"/>
    </xf>
    <xf numFmtId="4" fontId="6" fillId="35" borderId="0" xfId="0" applyNumberFormat="1" applyFont="1" applyFill="1" applyBorder="1" applyAlignment="1" applyProtection="1">
      <alignment/>
      <protection/>
    </xf>
    <xf numFmtId="49" fontId="5" fillId="35" borderId="10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 vertical="center"/>
    </xf>
    <xf numFmtId="0" fontId="5" fillId="35" borderId="10" xfId="0" applyFont="1" applyFill="1" applyBorder="1" applyAlignment="1">
      <alignment horizontal="left" vertical="center"/>
    </xf>
    <xf numFmtId="0" fontId="6" fillId="35" borderId="10" xfId="0" applyFont="1" applyFill="1" applyBorder="1" applyAlignment="1">
      <alignment vertical="center"/>
    </xf>
    <xf numFmtId="0" fontId="4" fillId="35" borderId="10" xfId="0" applyFont="1" applyFill="1" applyBorder="1" applyAlignment="1">
      <alignment vertical="center"/>
    </xf>
    <xf numFmtId="49" fontId="4" fillId="35" borderId="11" xfId="0" applyNumberFormat="1" applyFont="1" applyFill="1" applyBorder="1" applyAlignment="1">
      <alignment horizontal="left" vertical="center" wrapText="1"/>
    </xf>
    <xf numFmtId="49" fontId="5" fillId="35" borderId="11" xfId="0" applyNumberFormat="1" applyFont="1" applyFill="1" applyBorder="1" applyAlignment="1">
      <alignment horizontal="left" vertical="center" wrapText="1"/>
    </xf>
    <xf numFmtId="0" fontId="7" fillId="35" borderId="10" xfId="0" applyFont="1" applyFill="1" applyBorder="1" applyAlignment="1">
      <alignment vertical="center"/>
    </xf>
    <xf numFmtId="0" fontId="7" fillId="35" borderId="0" xfId="0" applyNumberFormat="1" applyFont="1" applyFill="1" applyBorder="1" applyAlignment="1" applyProtection="1">
      <alignment/>
      <protection/>
    </xf>
    <xf numFmtId="4" fontId="4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5" fillId="35" borderId="0" xfId="0" applyFont="1" applyFill="1" applyAlignment="1">
      <alignment/>
    </xf>
    <xf numFmtId="164" fontId="5" fillId="35" borderId="0" xfId="55" applyNumberFormat="1" applyFont="1" applyFill="1" applyAlignment="1">
      <alignment horizontal="right"/>
    </xf>
    <xf numFmtId="49" fontId="4" fillId="3" borderId="10" xfId="0" applyNumberFormat="1" applyFont="1" applyFill="1" applyBorder="1" applyAlignment="1">
      <alignment vertical="center" wrapText="1"/>
    </xf>
    <xf numFmtId="0" fontId="9" fillId="5" borderId="10" xfId="0" applyFont="1" applyFill="1" applyBorder="1" applyAlignment="1">
      <alignment vertical="center"/>
    </xf>
    <xf numFmtId="4" fontId="9" fillId="5" borderId="10" xfId="0" applyNumberFormat="1" applyFont="1" applyFill="1" applyBorder="1" applyAlignment="1">
      <alignment horizontal="right" vertical="center"/>
    </xf>
    <xf numFmtId="164" fontId="8" fillId="5" borderId="10" xfId="55" applyNumberFormat="1" applyFont="1" applyFill="1" applyBorder="1" applyAlignment="1">
      <alignment horizontal="right" vertical="center"/>
    </xf>
    <xf numFmtId="0" fontId="10" fillId="35" borderId="0" xfId="0" applyNumberFormat="1" applyFont="1" applyFill="1" applyBorder="1" applyAlignment="1" applyProtection="1">
      <alignment/>
      <protection/>
    </xf>
    <xf numFmtId="164" fontId="8" fillId="3" borderId="10" xfId="55" applyNumberFormat="1" applyFont="1" applyFill="1" applyBorder="1" applyAlignment="1">
      <alignment vertical="center" wrapText="1"/>
    </xf>
    <xf numFmtId="0" fontId="10" fillId="35" borderId="0" xfId="0" applyNumberFormat="1" applyFont="1" applyFill="1" applyBorder="1" applyAlignment="1" applyProtection="1">
      <alignment vertical="center"/>
      <protection/>
    </xf>
    <xf numFmtId="49" fontId="9" fillId="3" borderId="10" xfId="0" applyNumberFormat="1" applyFont="1" applyFill="1" applyBorder="1" applyAlignment="1">
      <alignment vertical="center" wrapText="1"/>
    </xf>
    <xf numFmtId="164" fontId="8" fillId="3" borderId="10" xfId="55" applyNumberFormat="1" applyFont="1" applyFill="1" applyBorder="1" applyAlignment="1">
      <alignment vertical="center"/>
    </xf>
    <xf numFmtId="0" fontId="9" fillId="35" borderId="0" xfId="0" applyNumberFormat="1" applyFont="1" applyFill="1" applyBorder="1" applyAlignment="1" applyProtection="1">
      <alignment/>
      <protection/>
    </xf>
    <xf numFmtId="0" fontId="9" fillId="35" borderId="0" xfId="0" applyNumberFormat="1" applyFont="1" applyFill="1" applyBorder="1" applyAlignment="1" applyProtection="1">
      <alignment vertical="center"/>
      <protection/>
    </xf>
    <xf numFmtId="49" fontId="8" fillId="3" borderId="10" xfId="0" applyNumberFormat="1" applyFont="1" applyFill="1" applyBorder="1" applyAlignment="1">
      <alignment vertical="center"/>
    </xf>
    <xf numFmtId="0" fontId="8" fillId="5" borderId="10" xfId="0" applyFont="1" applyFill="1" applyBorder="1" applyAlignment="1">
      <alignment vertical="center"/>
    </xf>
    <xf numFmtId="4" fontId="8" fillId="5" borderId="10" xfId="0" applyNumberFormat="1" applyFont="1" applyFill="1" applyBorder="1" applyAlignment="1">
      <alignment horizontal="right" vertical="center"/>
    </xf>
    <xf numFmtId="0" fontId="11" fillId="3" borderId="10" xfId="0" applyFont="1" applyFill="1" applyBorder="1" applyAlignment="1">
      <alignment vertical="center"/>
    </xf>
    <xf numFmtId="4" fontId="8" fillId="5" borderId="10" xfId="0" applyNumberFormat="1" applyFont="1" applyFill="1" applyBorder="1" applyAlignment="1">
      <alignment/>
    </xf>
    <xf numFmtId="49" fontId="9" fillId="3" borderId="11" xfId="0" applyNumberFormat="1" applyFont="1" applyFill="1" applyBorder="1" applyAlignment="1">
      <alignment horizontal="center" vertical="center" wrapText="1"/>
    </xf>
    <xf numFmtId="164" fontId="8" fillId="3" borderId="10" xfId="55" applyNumberFormat="1" applyFont="1" applyFill="1" applyBorder="1" applyAlignment="1">
      <alignment horizontal="right" vertical="center"/>
    </xf>
    <xf numFmtId="0" fontId="8" fillId="3" borderId="10" xfId="0" applyFont="1" applyFill="1" applyBorder="1" applyAlignment="1">
      <alignment vertical="center"/>
    </xf>
    <xf numFmtId="4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164" fontId="4" fillId="35" borderId="10" xfId="55" applyNumberFormat="1" applyFont="1" applyFill="1" applyBorder="1" applyAlignment="1">
      <alignment horizontal="center" vertical="center" wrapText="1"/>
    </xf>
    <xf numFmtId="4" fontId="7" fillId="35" borderId="10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right" vertical="center"/>
    </xf>
    <xf numFmtId="4" fontId="7" fillId="35" borderId="11" xfId="0" applyNumberFormat="1" applyFont="1" applyFill="1" applyBorder="1" applyAlignment="1">
      <alignment horizontal="right" vertical="center"/>
    </xf>
    <xf numFmtId="4" fontId="4" fillId="35" borderId="10" xfId="0" applyNumberFormat="1" applyFont="1" applyFill="1" applyBorder="1" applyAlignment="1">
      <alignment horizontal="center" vertical="center"/>
    </xf>
    <xf numFmtId="49" fontId="8" fillId="3" borderId="10" xfId="0" applyNumberFormat="1" applyFont="1" applyFill="1" applyBorder="1" applyAlignment="1">
      <alignment vertical="center" wrapText="1"/>
    </xf>
    <xf numFmtId="164" fontId="4" fillId="17" borderId="10" xfId="55" applyNumberFormat="1" applyFont="1" applyFill="1" applyBorder="1" applyAlignment="1">
      <alignment horizontal="right" vertical="center"/>
    </xf>
    <xf numFmtId="0" fontId="13" fillId="35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right" vertical="center"/>
    </xf>
    <xf numFmtId="164" fontId="4" fillId="34" borderId="10" xfId="55" applyNumberFormat="1" applyFont="1" applyFill="1" applyBorder="1" applyAlignment="1">
      <alignment horizontal="right" vertical="center"/>
    </xf>
    <xf numFmtId="0" fontId="6" fillId="34" borderId="0" xfId="0" applyNumberFormat="1" applyFont="1" applyFill="1" applyBorder="1" applyAlignment="1" applyProtection="1">
      <alignment/>
      <protection/>
    </xf>
    <xf numFmtId="4" fontId="4" fillId="3" borderId="10" xfId="0" applyNumberFormat="1" applyFont="1" applyFill="1" applyBorder="1" applyAlignment="1">
      <alignment horizontal="center" vertical="center"/>
    </xf>
    <xf numFmtId="0" fontId="12" fillId="35" borderId="0" xfId="0" applyFont="1" applyFill="1" applyAlignment="1">
      <alignment horizontal="center" vertical="center"/>
    </xf>
    <xf numFmtId="0" fontId="12" fillId="35" borderId="0" xfId="0" applyFont="1" applyFill="1" applyAlignment="1">
      <alignment horizontal="center"/>
    </xf>
    <xf numFmtId="49" fontId="8" fillId="3" borderId="10" xfId="0" applyNumberFormat="1" applyFont="1" applyFill="1" applyBorder="1" applyAlignment="1">
      <alignment vertical="center" wrapText="1"/>
    </xf>
    <xf numFmtId="0" fontId="10" fillId="35" borderId="10" xfId="0" applyNumberFormat="1" applyFont="1" applyFill="1" applyBorder="1" applyAlignment="1" applyProtection="1">
      <alignment vertical="center" wrapText="1"/>
      <protection/>
    </xf>
    <xf numFmtId="49" fontId="8" fillId="3" borderId="10" xfId="0" applyNumberFormat="1" applyFont="1" applyFill="1" applyBorder="1" applyAlignment="1">
      <alignment horizontal="left" vertical="center" wrapText="1"/>
    </xf>
    <xf numFmtId="0" fontId="10" fillId="35" borderId="10" xfId="0" applyNumberFormat="1" applyFont="1" applyFill="1" applyBorder="1" applyAlignment="1" applyProtection="1">
      <alignment horizontal="left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F426"/>
  <sheetViews>
    <sheetView tabSelected="1" zoomScale="70" zoomScaleNormal="70" zoomScalePageLayoutView="0" workbookViewId="0" topLeftCell="A1">
      <selection activeCell="B37" sqref="B37"/>
    </sheetView>
  </sheetViews>
  <sheetFormatPr defaultColWidth="11.421875" defaultRowHeight="12.75"/>
  <cols>
    <col min="1" max="1" width="86.57421875" style="29" customWidth="1"/>
    <col min="2" max="2" width="21.28125" style="29" customWidth="1"/>
    <col min="3" max="3" width="19.421875" style="29" customWidth="1"/>
    <col min="4" max="4" width="21.421875" style="29" customWidth="1"/>
    <col min="5" max="5" width="22.00390625" style="29" customWidth="1"/>
    <col min="6" max="6" width="17.140625" style="29" customWidth="1"/>
    <col min="7" max="16384" width="11.421875" style="29" customWidth="1"/>
  </cols>
  <sheetData>
    <row r="1" spans="1:6" ht="26.25" customHeight="1">
      <c r="A1" s="86" t="s">
        <v>128</v>
      </c>
      <c r="B1" s="87"/>
      <c r="C1" s="87"/>
      <c r="D1" s="87"/>
      <c r="E1" s="87"/>
      <c r="F1" s="87"/>
    </row>
    <row r="2" spans="1:6" s="30" customFormat="1" ht="31.5">
      <c r="A2" s="1" t="s">
        <v>4</v>
      </c>
      <c r="B2" s="2" t="s">
        <v>0</v>
      </c>
      <c r="C2" s="2" t="s">
        <v>1</v>
      </c>
      <c r="D2" s="2" t="s">
        <v>2</v>
      </c>
      <c r="E2" s="2" t="s">
        <v>3</v>
      </c>
      <c r="F2" s="3" t="s">
        <v>5</v>
      </c>
    </row>
    <row r="3" spans="1:6" s="30" customFormat="1" ht="15.75">
      <c r="A3" s="70"/>
      <c r="B3" s="71"/>
      <c r="C3" s="71"/>
      <c r="D3" s="71"/>
      <c r="E3" s="71"/>
      <c r="F3" s="72"/>
    </row>
    <row r="4" spans="1:6" s="31" customFormat="1" ht="21.75" customHeight="1">
      <c r="A4" s="49" t="s">
        <v>6</v>
      </c>
      <c r="B4" s="49"/>
      <c r="C4" s="49"/>
      <c r="D4" s="49"/>
      <c r="E4" s="49"/>
      <c r="F4" s="4"/>
    </row>
    <row r="5" spans="1:6" ht="15.75">
      <c r="A5" s="32" t="s">
        <v>7</v>
      </c>
      <c r="B5" s="5">
        <f>SUM(B6:B7)</f>
        <v>82500</v>
      </c>
      <c r="C5" s="5">
        <f>SUM(C6:C7)</f>
        <v>0</v>
      </c>
      <c r="D5" s="5">
        <f>SUM(D6:D7)</f>
        <v>82500</v>
      </c>
      <c r="E5" s="5">
        <f>SUM(E6:E7)</f>
        <v>177418.56340850066</v>
      </c>
      <c r="F5" s="33"/>
    </row>
    <row r="6" spans="1:6" ht="15.75">
      <c r="A6" s="35" t="s">
        <v>83</v>
      </c>
      <c r="B6" s="6">
        <v>0</v>
      </c>
      <c r="C6" s="6">
        <v>0</v>
      </c>
      <c r="D6" s="6">
        <v>0</v>
      </c>
      <c r="E6" s="6">
        <v>177418.56340850066</v>
      </c>
      <c r="F6" s="33"/>
    </row>
    <row r="7" spans="1:6" ht="15.75">
      <c r="A7" s="38" t="s">
        <v>9</v>
      </c>
      <c r="B7" s="12">
        <v>82500</v>
      </c>
      <c r="C7" s="12">
        <v>0</v>
      </c>
      <c r="D7" s="12">
        <v>82500</v>
      </c>
      <c r="E7" s="12">
        <v>0</v>
      </c>
      <c r="F7" s="33">
        <f>E7/D7</f>
        <v>0</v>
      </c>
    </row>
    <row r="8" spans="1:6" ht="15.75">
      <c r="A8" s="9" t="s">
        <v>88</v>
      </c>
      <c r="B8" s="10">
        <f>SUM(B5)</f>
        <v>82500</v>
      </c>
      <c r="C8" s="10">
        <f>SUM(C5)</f>
        <v>0</v>
      </c>
      <c r="D8" s="10">
        <f>SUM(D5)</f>
        <v>82500</v>
      </c>
      <c r="E8" s="10">
        <f>SUM(E5)</f>
        <v>177418.56340850066</v>
      </c>
      <c r="F8" s="11">
        <f>E8/D8</f>
        <v>2.1505280413151597</v>
      </c>
    </row>
    <row r="9" spans="1:6" s="84" customFormat="1" ht="15.75">
      <c r="A9" s="81"/>
      <c r="B9" s="82"/>
      <c r="C9" s="82"/>
      <c r="D9" s="82"/>
      <c r="E9" s="82"/>
      <c r="F9" s="83"/>
    </row>
    <row r="10" spans="1:6" s="31" customFormat="1" ht="21.75" customHeight="1">
      <c r="A10" s="69" t="s">
        <v>14</v>
      </c>
      <c r="B10" s="49"/>
      <c r="C10" s="49"/>
      <c r="D10" s="49"/>
      <c r="E10" s="49"/>
      <c r="F10" s="4"/>
    </row>
    <row r="11" spans="1:6" ht="15.75">
      <c r="A11" s="32" t="s">
        <v>7</v>
      </c>
      <c r="B11" s="8">
        <f>SUM(B13:B15)</f>
        <v>137300</v>
      </c>
      <c r="C11" s="8">
        <f>SUM(C13:C15)</f>
        <v>0</v>
      </c>
      <c r="D11" s="8">
        <f>SUM(D13:D15)</f>
        <v>137300</v>
      </c>
      <c r="E11" s="8">
        <f>SUM(E13:E15)</f>
        <v>53371.75</v>
      </c>
      <c r="F11" s="33">
        <f aca="true" t="shared" si="0" ref="F11:F82">E11/D11</f>
        <v>0.3887235979606701</v>
      </c>
    </row>
    <row r="12" spans="1:6" ht="15.75">
      <c r="A12" s="35" t="s">
        <v>83</v>
      </c>
      <c r="B12" s="12">
        <v>0</v>
      </c>
      <c r="C12" s="12">
        <v>0</v>
      </c>
      <c r="D12" s="12">
        <v>0</v>
      </c>
      <c r="E12" s="34">
        <v>3093496.36</v>
      </c>
      <c r="F12" s="33"/>
    </row>
    <row r="13" spans="1:6" ht="15.75">
      <c r="A13" s="38" t="s">
        <v>9</v>
      </c>
      <c r="B13" s="12">
        <v>131800</v>
      </c>
      <c r="C13" s="12">
        <v>0</v>
      </c>
      <c r="D13" s="12">
        <v>131800</v>
      </c>
      <c r="E13" s="12">
        <v>33434.85</v>
      </c>
      <c r="F13" s="33">
        <f t="shared" si="0"/>
        <v>0.2536786798179059</v>
      </c>
    </row>
    <row r="14" spans="1:6" ht="15.75">
      <c r="A14" s="38" t="s">
        <v>10</v>
      </c>
      <c r="B14" s="12">
        <v>0</v>
      </c>
      <c r="C14" s="12">
        <v>0</v>
      </c>
      <c r="D14" s="12">
        <v>0</v>
      </c>
      <c r="E14" s="12">
        <v>9804.48</v>
      </c>
      <c r="F14" s="33"/>
    </row>
    <row r="15" spans="1:6" ht="15.75">
      <c r="A15" s="38" t="s">
        <v>12</v>
      </c>
      <c r="B15" s="12">
        <v>5500</v>
      </c>
      <c r="C15" s="12">
        <v>0</v>
      </c>
      <c r="D15" s="12">
        <v>5500</v>
      </c>
      <c r="E15" s="12">
        <v>10132.42</v>
      </c>
      <c r="F15" s="33">
        <f t="shared" si="0"/>
        <v>1.8422581818181818</v>
      </c>
    </row>
    <row r="16" spans="1:6" ht="15.75">
      <c r="A16" s="7" t="s">
        <v>16</v>
      </c>
      <c r="B16" s="8">
        <f>SUM(B17:B17)</f>
        <v>8000</v>
      </c>
      <c r="C16" s="8">
        <f>SUM(C17:C17)</f>
        <v>0</v>
      </c>
      <c r="D16" s="8">
        <f>SUM(D17:D17)</f>
        <v>8000</v>
      </c>
      <c r="E16" s="8">
        <f>SUM(E17:E17)</f>
        <v>14894.64</v>
      </c>
      <c r="F16" s="33">
        <f t="shared" si="0"/>
        <v>1.8618299999999999</v>
      </c>
    </row>
    <row r="17" spans="1:6" ht="15.75">
      <c r="A17" s="37" t="s">
        <v>17</v>
      </c>
      <c r="B17" s="12">
        <v>8000</v>
      </c>
      <c r="C17" s="12">
        <v>0</v>
      </c>
      <c r="D17" s="12">
        <v>8000</v>
      </c>
      <c r="E17" s="12">
        <v>14894.64</v>
      </c>
      <c r="F17" s="33">
        <f t="shared" si="0"/>
        <v>1.8618299999999999</v>
      </c>
    </row>
    <row r="18" spans="1:6" s="53" customFormat="1" ht="18.75">
      <c r="A18" s="50" t="s">
        <v>89</v>
      </c>
      <c r="B18" s="51">
        <f>SUM(B11+B16)</f>
        <v>145300</v>
      </c>
      <c r="C18" s="51">
        <f>SUM(C11+C16)</f>
        <v>0</v>
      </c>
      <c r="D18" s="51">
        <f>SUM(D11+D16)</f>
        <v>145300</v>
      </c>
      <c r="E18" s="51">
        <f>SUM(E11+E16)</f>
        <v>68266.39</v>
      </c>
      <c r="F18" s="52">
        <f t="shared" si="0"/>
        <v>0.4698306262904336</v>
      </c>
    </row>
    <row r="19" spans="1:6" ht="15.75">
      <c r="A19" s="42"/>
      <c r="B19" s="73"/>
      <c r="C19" s="73"/>
      <c r="D19" s="73"/>
      <c r="E19" s="73"/>
      <c r="F19" s="33"/>
    </row>
    <row r="20" spans="1:6" s="31" customFormat="1" ht="21.75" customHeight="1">
      <c r="A20" s="69" t="s">
        <v>15</v>
      </c>
      <c r="B20" s="49"/>
      <c r="C20" s="49"/>
      <c r="D20" s="49"/>
      <c r="E20" s="49"/>
      <c r="F20" s="4"/>
    </row>
    <row r="21" spans="1:6" ht="15.75">
      <c r="A21" s="32" t="s">
        <v>7</v>
      </c>
      <c r="B21" s="8">
        <f>SUM(B22:B25)</f>
        <v>50085</v>
      </c>
      <c r="C21" s="8">
        <f>SUM(C22:C25)</f>
        <v>0</v>
      </c>
      <c r="D21" s="8">
        <f>SUM(D22:D25)</f>
        <v>50085</v>
      </c>
      <c r="E21" s="8">
        <f>SUM(E22:E25)</f>
        <v>6157301.04</v>
      </c>
      <c r="F21" s="33">
        <f t="shared" si="0"/>
        <v>122.9370278526505</v>
      </c>
    </row>
    <row r="22" spans="1:6" ht="15.75">
      <c r="A22" s="35" t="s">
        <v>83</v>
      </c>
      <c r="B22" s="12">
        <v>0</v>
      </c>
      <c r="C22" s="12">
        <v>0</v>
      </c>
      <c r="D22" s="12">
        <v>0</v>
      </c>
      <c r="E22" s="12">
        <f>6096763.52+137.37</f>
        <v>6096900.89</v>
      </c>
      <c r="F22" s="33"/>
    </row>
    <row r="23" spans="1:6" ht="15.75">
      <c r="A23" s="38" t="s">
        <v>9</v>
      </c>
      <c r="B23" s="12">
        <v>44085</v>
      </c>
      <c r="C23" s="12">
        <v>0</v>
      </c>
      <c r="D23" s="12">
        <v>44085</v>
      </c>
      <c r="E23" s="12">
        <v>51865.75</v>
      </c>
      <c r="F23" s="33">
        <f t="shared" si="0"/>
        <v>1.1764942724282637</v>
      </c>
    </row>
    <row r="24" spans="1:6" ht="15.75">
      <c r="A24" s="38" t="s">
        <v>10</v>
      </c>
      <c r="B24" s="12">
        <v>0</v>
      </c>
      <c r="C24" s="12">
        <v>0</v>
      </c>
      <c r="D24" s="12">
        <v>0</v>
      </c>
      <c r="E24" s="12">
        <v>8534.4</v>
      </c>
      <c r="F24" s="33"/>
    </row>
    <row r="25" spans="1:6" ht="15.75">
      <c r="A25" s="38" t="s">
        <v>12</v>
      </c>
      <c r="B25" s="12">
        <v>6000</v>
      </c>
      <c r="C25" s="12">
        <v>0</v>
      </c>
      <c r="D25" s="12">
        <v>6000</v>
      </c>
      <c r="E25" s="12">
        <v>0</v>
      </c>
      <c r="F25" s="33">
        <f t="shared" si="0"/>
        <v>0</v>
      </c>
    </row>
    <row r="26" spans="1:6" ht="15.75">
      <c r="A26" s="7" t="s">
        <v>16</v>
      </c>
      <c r="B26" s="8">
        <f>SUM(B27:B27)</f>
        <v>0</v>
      </c>
      <c r="C26" s="8">
        <f>SUM(C27:C27)</f>
        <v>0</v>
      </c>
      <c r="D26" s="8">
        <f>SUM(D27:D27)</f>
        <v>0</v>
      </c>
      <c r="E26" s="8">
        <f>SUM(E27:E27)</f>
        <v>5792.5</v>
      </c>
      <c r="F26" s="33"/>
    </row>
    <row r="27" spans="1:6" ht="15.75">
      <c r="A27" s="14" t="s">
        <v>17</v>
      </c>
      <c r="B27" s="12">
        <v>0</v>
      </c>
      <c r="C27" s="12">
        <v>0</v>
      </c>
      <c r="D27" s="12">
        <v>0</v>
      </c>
      <c r="E27" s="12">
        <v>5792.5</v>
      </c>
      <c r="F27" s="33"/>
    </row>
    <row r="28" spans="1:6" s="53" customFormat="1" ht="18.75">
      <c r="A28" s="50" t="s">
        <v>90</v>
      </c>
      <c r="B28" s="51">
        <f>SUM(B21+B26)</f>
        <v>50085</v>
      </c>
      <c r="C28" s="51">
        <f>SUM(C21+C26)</f>
        <v>0</v>
      </c>
      <c r="D28" s="51">
        <f>SUM(D21+D26)</f>
        <v>50085</v>
      </c>
      <c r="E28" s="51">
        <f>SUM(E21+E26)</f>
        <v>6163093.54</v>
      </c>
      <c r="F28" s="52">
        <f t="shared" si="0"/>
        <v>123.05268124188879</v>
      </c>
    </row>
    <row r="29" spans="1:6" ht="15.75">
      <c r="A29" s="42"/>
      <c r="B29" s="73"/>
      <c r="C29" s="73"/>
      <c r="D29" s="73"/>
      <c r="E29" s="73"/>
      <c r="F29" s="33"/>
    </row>
    <row r="30" spans="1:6" s="55" customFormat="1" ht="21.75" customHeight="1">
      <c r="A30" s="69" t="s">
        <v>18</v>
      </c>
      <c r="B30" s="69"/>
      <c r="C30" s="69"/>
      <c r="D30" s="69"/>
      <c r="E30" s="69"/>
      <c r="F30" s="54"/>
    </row>
    <row r="31" spans="1:6" ht="15.75">
      <c r="A31" s="32" t="s">
        <v>7</v>
      </c>
      <c r="B31" s="8">
        <f>SUM(B32:B34)</f>
        <v>225000</v>
      </c>
      <c r="C31" s="8">
        <f>SUM(C32:C34)</f>
        <v>0</v>
      </c>
      <c r="D31" s="8">
        <f>SUM(D32:D34)</f>
        <v>225000</v>
      </c>
      <c r="E31" s="8">
        <f>SUM(E32:E34)</f>
        <v>4781139.04291785</v>
      </c>
      <c r="F31" s="33">
        <f t="shared" si="0"/>
        <v>21.24950685741267</v>
      </c>
    </row>
    <row r="32" spans="1:6" ht="15.75">
      <c r="A32" s="35" t="s">
        <v>83</v>
      </c>
      <c r="B32" s="12">
        <v>0</v>
      </c>
      <c r="C32" s="12">
        <v>0</v>
      </c>
      <c r="D32" s="12">
        <v>0</v>
      </c>
      <c r="E32" s="12">
        <v>4745147.66291785</v>
      </c>
      <c r="F32" s="33"/>
    </row>
    <row r="33" spans="1:6" ht="15.75">
      <c r="A33" s="38" t="s">
        <v>9</v>
      </c>
      <c r="B33" s="12">
        <v>225000</v>
      </c>
      <c r="C33" s="12">
        <v>0</v>
      </c>
      <c r="D33" s="12">
        <v>225000</v>
      </c>
      <c r="E33" s="12">
        <v>32579.98</v>
      </c>
      <c r="F33" s="33">
        <f t="shared" si="0"/>
        <v>0.1447999111111111</v>
      </c>
    </row>
    <row r="34" spans="1:6" ht="15.75">
      <c r="A34" s="38" t="s">
        <v>12</v>
      </c>
      <c r="B34" s="12">
        <v>0</v>
      </c>
      <c r="C34" s="12">
        <v>0</v>
      </c>
      <c r="D34" s="12">
        <v>0</v>
      </c>
      <c r="E34" s="12">
        <v>3411.4</v>
      </c>
      <c r="F34" s="33"/>
    </row>
    <row r="35" spans="1:6" ht="15.75">
      <c r="A35" s="7" t="s">
        <v>16</v>
      </c>
      <c r="B35" s="8">
        <f>SUM(B36:B38)</f>
        <v>186000</v>
      </c>
      <c r="C35" s="8">
        <f>SUM(C36:C38)</f>
        <v>0</v>
      </c>
      <c r="D35" s="8">
        <f>SUM(D36:D38)</f>
        <v>186000</v>
      </c>
      <c r="E35" s="8">
        <f>SUM(E36:E38)</f>
        <v>182670.74000000002</v>
      </c>
      <c r="F35" s="33">
        <f t="shared" si="0"/>
        <v>0.9821007526881721</v>
      </c>
    </row>
    <row r="36" spans="1:6" ht="15.75">
      <c r="A36" s="14" t="s">
        <v>19</v>
      </c>
      <c r="B36" s="12">
        <v>3000</v>
      </c>
      <c r="C36" s="12">
        <v>0</v>
      </c>
      <c r="D36" s="12">
        <v>3000</v>
      </c>
      <c r="E36" s="12">
        <v>1434.27</v>
      </c>
      <c r="F36" s="33">
        <f t="shared" si="0"/>
        <v>0.47809</v>
      </c>
    </row>
    <row r="37" spans="1:6" ht="15.75">
      <c r="A37" s="14" t="s">
        <v>20</v>
      </c>
      <c r="B37" s="12">
        <v>3000</v>
      </c>
      <c r="C37" s="12">
        <v>0</v>
      </c>
      <c r="D37" s="12">
        <v>3000</v>
      </c>
      <c r="E37" s="12">
        <v>1849.49</v>
      </c>
      <c r="F37" s="33">
        <f t="shared" si="0"/>
        <v>0.6164966666666667</v>
      </c>
    </row>
    <row r="38" spans="1:6" ht="15.75">
      <c r="A38" s="14" t="s">
        <v>17</v>
      </c>
      <c r="B38" s="12">
        <v>180000</v>
      </c>
      <c r="C38" s="12">
        <v>0</v>
      </c>
      <c r="D38" s="12">
        <v>180000</v>
      </c>
      <c r="E38" s="12">
        <v>179386.98</v>
      </c>
      <c r="F38" s="33">
        <f t="shared" si="0"/>
        <v>0.9965943333333334</v>
      </c>
    </row>
    <row r="39" spans="1:6" ht="15.75">
      <c r="A39" s="7" t="s">
        <v>21</v>
      </c>
      <c r="B39" s="8">
        <f>SUM(B40:B40)</f>
        <v>3200</v>
      </c>
      <c r="C39" s="8">
        <f>SUM(C40:C40)</f>
        <v>0</v>
      </c>
      <c r="D39" s="8">
        <f>SUM(D40:D40)</f>
        <v>3200</v>
      </c>
      <c r="E39" s="8">
        <f>SUM(E40:E40)</f>
        <v>0</v>
      </c>
      <c r="F39" s="33">
        <f t="shared" si="0"/>
        <v>0</v>
      </c>
    </row>
    <row r="40" spans="1:6" ht="15.75">
      <c r="A40" s="14" t="s">
        <v>22</v>
      </c>
      <c r="B40" s="12">
        <v>3200</v>
      </c>
      <c r="C40" s="12">
        <v>0</v>
      </c>
      <c r="D40" s="12">
        <v>3200</v>
      </c>
      <c r="E40" s="12">
        <v>0</v>
      </c>
      <c r="F40" s="33">
        <f t="shared" si="0"/>
        <v>0</v>
      </c>
    </row>
    <row r="41" spans="1:6" s="53" customFormat="1" ht="18.75">
      <c r="A41" s="50" t="s">
        <v>91</v>
      </c>
      <c r="B41" s="51">
        <f>SUM(B31+B35+B39)</f>
        <v>414200</v>
      </c>
      <c r="C41" s="51">
        <f>SUM(C31+C35+C39)</f>
        <v>0</v>
      </c>
      <c r="D41" s="51">
        <f>SUM(D31+D35+D39)</f>
        <v>414200</v>
      </c>
      <c r="E41" s="51">
        <f>SUM(E31+E35+E39)</f>
        <v>4963809.782917851</v>
      </c>
      <c r="F41" s="52">
        <f t="shared" si="0"/>
        <v>11.984089287585347</v>
      </c>
    </row>
    <row r="42" spans="1:6" ht="15.75">
      <c r="A42" s="42"/>
      <c r="B42" s="73"/>
      <c r="C42" s="73"/>
      <c r="D42" s="73"/>
      <c r="E42" s="73"/>
      <c r="F42" s="33"/>
    </row>
    <row r="43" spans="1:6" s="31" customFormat="1" ht="21.75" customHeight="1">
      <c r="A43" s="69" t="s">
        <v>23</v>
      </c>
      <c r="B43" s="15"/>
      <c r="C43" s="15"/>
      <c r="D43" s="15"/>
      <c r="E43" s="15"/>
      <c r="F43" s="16"/>
    </row>
    <row r="44" spans="1:6" ht="15.75">
      <c r="A44" s="32" t="s">
        <v>7</v>
      </c>
      <c r="B44" s="8">
        <f>SUM(A45:B49)</f>
        <v>191000</v>
      </c>
      <c r="C44" s="8">
        <v>0</v>
      </c>
      <c r="D44" s="8">
        <f>SUM(C45:D49)</f>
        <v>191000</v>
      </c>
      <c r="E44" s="8">
        <f>SUM(E45:E49)</f>
        <v>6893543.306127068</v>
      </c>
      <c r="F44" s="33">
        <f t="shared" si="0"/>
        <v>36.091849770298786</v>
      </c>
    </row>
    <row r="45" spans="1:6" ht="15.75">
      <c r="A45" s="35" t="s">
        <v>83</v>
      </c>
      <c r="B45" s="12">
        <v>0</v>
      </c>
      <c r="C45" s="12">
        <v>0</v>
      </c>
      <c r="D45" s="12">
        <v>0</v>
      </c>
      <c r="E45" s="12">
        <v>6741694.126127068</v>
      </c>
      <c r="F45" s="33"/>
    </row>
    <row r="46" spans="1:6" ht="15.75">
      <c r="A46" s="38" t="s">
        <v>9</v>
      </c>
      <c r="B46" s="12">
        <v>189000</v>
      </c>
      <c r="C46" s="12">
        <v>0</v>
      </c>
      <c r="D46" s="12">
        <v>189000</v>
      </c>
      <c r="E46" s="12">
        <v>89975.71</v>
      </c>
      <c r="F46" s="33">
        <f t="shared" si="0"/>
        <v>0.4760619576719577</v>
      </c>
    </row>
    <row r="47" spans="1:6" ht="15.75">
      <c r="A47" s="38" t="s">
        <v>10</v>
      </c>
      <c r="B47" s="12">
        <v>0</v>
      </c>
      <c r="C47" s="12">
        <v>0</v>
      </c>
      <c r="D47" s="12">
        <v>0</v>
      </c>
      <c r="E47" s="12">
        <v>1008</v>
      </c>
      <c r="F47" s="33"/>
    </row>
    <row r="48" spans="1:6" ht="15.75">
      <c r="A48" s="38" t="s">
        <v>11</v>
      </c>
      <c r="B48" s="12">
        <v>0</v>
      </c>
      <c r="C48" s="12">
        <v>0</v>
      </c>
      <c r="D48" s="12">
        <v>0</v>
      </c>
      <c r="E48" s="12">
        <v>60865.47</v>
      </c>
      <c r="F48" s="33"/>
    </row>
    <row r="49" spans="1:6" ht="15.75">
      <c r="A49" s="38" t="s">
        <v>12</v>
      </c>
      <c r="B49" s="12">
        <v>2000</v>
      </c>
      <c r="C49" s="12">
        <v>0</v>
      </c>
      <c r="D49" s="12">
        <v>2000</v>
      </c>
      <c r="E49" s="12">
        <v>0</v>
      </c>
      <c r="F49" s="33">
        <f t="shared" si="0"/>
        <v>0</v>
      </c>
    </row>
    <row r="50" spans="1:6" ht="15.75">
      <c r="A50" s="7" t="s">
        <v>53</v>
      </c>
      <c r="B50" s="8">
        <f>SUM(B51:B51)</f>
        <v>0</v>
      </c>
      <c r="C50" s="8">
        <f>SUM(C51:C51)</f>
        <v>0</v>
      </c>
      <c r="D50" s="8">
        <f>SUM(D51:D51)</f>
        <v>0</v>
      </c>
      <c r="E50" s="8">
        <f>SUM(E51:E51)</f>
        <v>545</v>
      </c>
      <c r="F50" s="33"/>
    </row>
    <row r="51" spans="1:6" ht="15.75">
      <c r="A51" s="22" t="s">
        <v>61</v>
      </c>
      <c r="B51" s="12">
        <v>0</v>
      </c>
      <c r="C51" s="12">
        <v>0</v>
      </c>
      <c r="D51" s="12">
        <v>0</v>
      </c>
      <c r="E51" s="12">
        <v>545</v>
      </c>
      <c r="F51" s="33"/>
    </row>
    <row r="52" spans="1:6" ht="15.75">
      <c r="A52" s="7" t="s">
        <v>16</v>
      </c>
      <c r="B52" s="8">
        <f>SUM(B53:B53)</f>
        <v>40000</v>
      </c>
      <c r="C52" s="8">
        <f>SUM(C53:C53)</f>
        <v>0</v>
      </c>
      <c r="D52" s="8">
        <f>SUM(D53:D53)</f>
        <v>40000</v>
      </c>
      <c r="E52" s="8">
        <f>SUM(E53:E53)</f>
        <v>11210</v>
      </c>
      <c r="F52" s="33">
        <f t="shared" si="0"/>
        <v>0.28025</v>
      </c>
    </row>
    <row r="53" spans="1:6" ht="15.75">
      <c r="A53" s="14" t="s">
        <v>17</v>
      </c>
      <c r="B53" s="12">
        <v>40000</v>
      </c>
      <c r="C53" s="12">
        <v>0</v>
      </c>
      <c r="D53" s="12">
        <v>40000</v>
      </c>
      <c r="E53" s="12">
        <v>11210</v>
      </c>
      <c r="F53" s="33">
        <f t="shared" si="0"/>
        <v>0.28025</v>
      </c>
    </row>
    <row r="54" spans="1:6" s="53" customFormat="1" ht="18.75">
      <c r="A54" s="50" t="s">
        <v>92</v>
      </c>
      <c r="B54" s="51">
        <f>B52+B50+B44</f>
        <v>231000</v>
      </c>
      <c r="C54" s="51">
        <f>C52+C50+C44</f>
        <v>0</v>
      </c>
      <c r="D54" s="51">
        <f>D52+D50+D44</f>
        <v>231000</v>
      </c>
      <c r="E54" s="51">
        <f>E52+E50+E44</f>
        <v>6905298.306127068</v>
      </c>
      <c r="F54" s="51">
        <f t="shared" si="0"/>
        <v>29.893066260290336</v>
      </c>
    </row>
    <row r="55" spans="1:6" s="30" customFormat="1" ht="31.5">
      <c r="A55" s="1" t="s">
        <v>4</v>
      </c>
      <c r="B55" s="2" t="s">
        <v>0</v>
      </c>
      <c r="C55" s="2" t="s">
        <v>1</v>
      </c>
      <c r="D55" s="2" t="s">
        <v>2</v>
      </c>
      <c r="E55" s="2" t="s">
        <v>3</v>
      </c>
      <c r="F55" s="3" t="s">
        <v>5</v>
      </c>
    </row>
    <row r="56" spans="1:6" s="30" customFormat="1" ht="15.75">
      <c r="A56" s="70"/>
      <c r="B56" s="71"/>
      <c r="C56" s="71"/>
      <c r="D56" s="71"/>
      <c r="E56" s="71"/>
      <c r="F56" s="72"/>
    </row>
    <row r="57" spans="1:6" s="55" customFormat="1" ht="21.75" customHeight="1">
      <c r="A57" s="69" t="s">
        <v>81</v>
      </c>
      <c r="B57" s="56"/>
      <c r="C57" s="56"/>
      <c r="D57" s="56"/>
      <c r="E57" s="56"/>
      <c r="F57" s="57"/>
    </row>
    <row r="58" spans="1:6" ht="15.75">
      <c r="A58" s="32" t="s">
        <v>7</v>
      </c>
      <c r="B58" s="8">
        <f>SUM(B59:B61)</f>
        <v>270000</v>
      </c>
      <c r="C58" s="8">
        <f>SUM(C59:C61)</f>
        <v>0</v>
      </c>
      <c r="D58" s="8">
        <f>SUM(D59:D61)</f>
        <v>270000</v>
      </c>
      <c r="E58" s="8">
        <f>SUM(E59:E61)</f>
        <v>3307809.239594656</v>
      </c>
      <c r="F58" s="33">
        <f t="shared" si="0"/>
        <v>12.25114533183206</v>
      </c>
    </row>
    <row r="59" spans="1:6" ht="15.75">
      <c r="A59" s="35" t="s">
        <v>83</v>
      </c>
      <c r="B59" s="12">
        <v>0</v>
      </c>
      <c r="C59" s="12">
        <v>0</v>
      </c>
      <c r="D59" s="12">
        <v>0</v>
      </c>
      <c r="E59" s="12">
        <v>3293652.349594656</v>
      </c>
      <c r="F59" s="33"/>
    </row>
    <row r="60" spans="1:6" ht="15.75">
      <c r="A60" s="38" t="s">
        <v>9</v>
      </c>
      <c r="B60" s="12">
        <v>270000</v>
      </c>
      <c r="C60" s="12">
        <v>0</v>
      </c>
      <c r="D60" s="12">
        <v>270000</v>
      </c>
      <c r="E60" s="12">
        <v>12666.52</v>
      </c>
      <c r="F60" s="33">
        <f t="shared" si="0"/>
        <v>0.04691303703703704</v>
      </c>
    </row>
    <row r="61" spans="1:6" ht="15.75">
      <c r="A61" s="38" t="s">
        <v>12</v>
      </c>
      <c r="B61" s="12">
        <v>0</v>
      </c>
      <c r="C61" s="12">
        <v>0</v>
      </c>
      <c r="D61" s="12">
        <v>0</v>
      </c>
      <c r="E61" s="12">
        <v>1490.37</v>
      </c>
      <c r="F61" s="33"/>
    </row>
    <row r="62" spans="1:6" ht="15.75">
      <c r="A62" s="7" t="s">
        <v>16</v>
      </c>
      <c r="B62" s="8">
        <f>SUM(B63:B63)</f>
        <v>30000</v>
      </c>
      <c r="C62" s="8">
        <f>SUM(C63:C63)</f>
        <v>0</v>
      </c>
      <c r="D62" s="8">
        <f>SUM(D63:D63)</f>
        <v>30000</v>
      </c>
      <c r="E62" s="8">
        <f>SUM(E63:E63)</f>
        <v>6619</v>
      </c>
      <c r="F62" s="33">
        <f t="shared" si="0"/>
        <v>0.22063333333333332</v>
      </c>
    </row>
    <row r="63" spans="1:6" ht="15.75">
      <c r="A63" s="14" t="s">
        <v>17</v>
      </c>
      <c r="B63" s="12">
        <v>30000</v>
      </c>
      <c r="C63" s="12">
        <v>0</v>
      </c>
      <c r="D63" s="12">
        <v>30000</v>
      </c>
      <c r="E63" s="12">
        <v>6619</v>
      </c>
      <c r="F63" s="33">
        <f t="shared" si="0"/>
        <v>0.22063333333333332</v>
      </c>
    </row>
    <row r="64" spans="1:6" s="53" customFormat="1" ht="18.75">
      <c r="A64" s="50" t="s">
        <v>93</v>
      </c>
      <c r="B64" s="51">
        <f>B58+B62</f>
        <v>300000</v>
      </c>
      <c r="C64" s="51">
        <f>C58+C62</f>
        <v>0</v>
      </c>
      <c r="D64" s="51">
        <f>D58+D62</f>
        <v>300000</v>
      </c>
      <c r="E64" s="51">
        <f>E58+E62</f>
        <v>3314428.239594656</v>
      </c>
      <c r="F64" s="51">
        <f t="shared" si="0"/>
        <v>11.048094131982186</v>
      </c>
    </row>
    <row r="65" spans="1:6" ht="15.75">
      <c r="A65" s="42"/>
      <c r="B65" s="73"/>
      <c r="C65" s="73"/>
      <c r="D65" s="73"/>
      <c r="E65" s="73"/>
      <c r="F65" s="73"/>
    </row>
    <row r="66" spans="1:6" s="55" customFormat="1" ht="21.75" customHeight="1">
      <c r="A66" s="69" t="s">
        <v>24</v>
      </c>
      <c r="B66" s="69"/>
      <c r="C66" s="69"/>
      <c r="D66" s="69"/>
      <c r="E66" s="69"/>
      <c r="F66" s="57"/>
    </row>
    <row r="67" spans="1:6" ht="15.75">
      <c r="A67" s="32" t="s">
        <v>7</v>
      </c>
      <c r="B67" s="5">
        <f>SUM(B68:B70)</f>
        <v>101000</v>
      </c>
      <c r="C67" s="5">
        <f>SUM(C68:C70)</f>
        <v>0</v>
      </c>
      <c r="D67" s="5">
        <f>SUM(D68:D70)</f>
        <v>101000</v>
      </c>
      <c r="E67" s="5">
        <f>SUM(E68:E70)</f>
        <v>89867.77</v>
      </c>
      <c r="F67" s="33">
        <f t="shared" si="0"/>
        <v>0.8897799009900991</v>
      </c>
    </row>
    <row r="68" spans="1:6" ht="15.75">
      <c r="A68" s="35" t="s">
        <v>83</v>
      </c>
      <c r="B68" s="6">
        <v>85000</v>
      </c>
      <c r="C68" s="6">
        <v>0</v>
      </c>
      <c r="D68" s="6">
        <v>85000</v>
      </c>
      <c r="E68" s="6">
        <f>10950.81+67630.52</f>
        <v>78581.33</v>
      </c>
      <c r="F68" s="33">
        <f t="shared" si="0"/>
        <v>0.9244862352941177</v>
      </c>
    </row>
    <row r="69" spans="1:6" ht="15.75">
      <c r="A69" s="36" t="s">
        <v>9</v>
      </c>
      <c r="B69" s="6">
        <v>0</v>
      </c>
      <c r="C69" s="6">
        <v>0</v>
      </c>
      <c r="D69" s="6">
        <v>0</v>
      </c>
      <c r="E69" s="6">
        <v>6787.2</v>
      </c>
      <c r="F69" s="33"/>
    </row>
    <row r="70" spans="1:6" ht="15.75">
      <c r="A70" s="38" t="s">
        <v>10</v>
      </c>
      <c r="B70" s="6">
        <v>16000</v>
      </c>
      <c r="C70" s="6">
        <v>0</v>
      </c>
      <c r="D70" s="6">
        <v>16000</v>
      </c>
      <c r="E70" s="6">
        <v>4499.24</v>
      </c>
      <c r="F70" s="33"/>
    </row>
    <row r="71" spans="1:6" ht="15.75">
      <c r="A71" s="39" t="s">
        <v>16</v>
      </c>
      <c r="B71" s="5">
        <f>SUM(B72:B73)</f>
        <v>18000</v>
      </c>
      <c r="C71" s="5">
        <f>SUM(C72:C73)</f>
        <v>0</v>
      </c>
      <c r="D71" s="5">
        <f>SUM(D72:D73)</f>
        <v>18000</v>
      </c>
      <c r="E71" s="5">
        <f>SUM(E72:E73)</f>
        <v>433.38</v>
      </c>
      <c r="F71" s="33">
        <f t="shared" si="0"/>
        <v>0.024076666666666666</v>
      </c>
    </row>
    <row r="72" spans="1:6" ht="15.75">
      <c r="A72" s="36" t="s">
        <v>20</v>
      </c>
      <c r="B72" s="6">
        <v>0</v>
      </c>
      <c r="C72" s="6">
        <v>0</v>
      </c>
      <c r="D72" s="6">
        <v>0</v>
      </c>
      <c r="E72" s="6">
        <v>433.38</v>
      </c>
      <c r="F72" s="33"/>
    </row>
    <row r="73" spans="1:6" ht="15.75">
      <c r="A73" s="36" t="s">
        <v>17</v>
      </c>
      <c r="B73" s="6">
        <v>18000</v>
      </c>
      <c r="C73" s="6">
        <v>0</v>
      </c>
      <c r="D73" s="6">
        <v>18000</v>
      </c>
      <c r="E73" s="6">
        <v>0</v>
      </c>
      <c r="F73" s="33">
        <f t="shared" si="0"/>
        <v>0</v>
      </c>
    </row>
    <row r="74" spans="1:6" ht="15.75">
      <c r="A74" s="17" t="s">
        <v>21</v>
      </c>
      <c r="B74" s="5">
        <f>SUM(B75:B75)</f>
        <v>49000</v>
      </c>
      <c r="C74" s="5">
        <f>SUM(C75:C75)</f>
        <v>0</v>
      </c>
      <c r="D74" s="5">
        <f>SUM(D75:D75)</f>
        <v>49000</v>
      </c>
      <c r="E74" s="5">
        <f>SUM(E75:E75)</f>
        <v>48400.36</v>
      </c>
      <c r="F74" s="33">
        <f t="shared" si="0"/>
        <v>0.9877624489795919</v>
      </c>
    </row>
    <row r="75" spans="1:6" ht="15.75">
      <c r="A75" s="36" t="s">
        <v>25</v>
      </c>
      <c r="B75" s="6">
        <v>49000</v>
      </c>
      <c r="C75" s="6">
        <v>0</v>
      </c>
      <c r="D75" s="6">
        <v>49000</v>
      </c>
      <c r="E75" s="6">
        <v>48400.36</v>
      </c>
      <c r="F75" s="33">
        <f t="shared" si="0"/>
        <v>0.9877624489795919</v>
      </c>
    </row>
    <row r="76" spans="1:6" s="58" customFormat="1" ht="18.75">
      <c r="A76" s="50" t="s">
        <v>94</v>
      </c>
      <c r="B76" s="51">
        <f>B67+B71+B74</f>
        <v>168000</v>
      </c>
      <c r="C76" s="51">
        <f>C67+C71+C74</f>
        <v>0</v>
      </c>
      <c r="D76" s="51">
        <f>D67+D71+D74</f>
        <v>168000</v>
      </c>
      <c r="E76" s="51">
        <f>E67+E71+E74</f>
        <v>138701.51</v>
      </c>
      <c r="F76" s="52">
        <f t="shared" si="0"/>
        <v>0.8256042261904762</v>
      </c>
    </row>
    <row r="77" spans="1:6" ht="15.75">
      <c r="A77" s="42"/>
      <c r="B77" s="73"/>
      <c r="C77" s="73"/>
      <c r="D77" s="73"/>
      <c r="E77" s="73"/>
      <c r="F77" s="33"/>
    </row>
    <row r="78" spans="1:6" s="55" customFormat="1" ht="21.75" customHeight="1">
      <c r="A78" s="69" t="s">
        <v>26</v>
      </c>
      <c r="B78" s="56"/>
      <c r="C78" s="56"/>
      <c r="D78" s="56"/>
      <c r="E78" s="56"/>
      <c r="F78" s="57"/>
    </row>
    <row r="79" spans="1:6" ht="15.75">
      <c r="A79" s="32" t="s">
        <v>7</v>
      </c>
      <c r="B79" s="8">
        <f>SUM(B80:B82)</f>
        <v>50000</v>
      </c>
      <c r="C79" s="8">
        <f>SUM(C80:C82)</f>
        <v>0</v>
      </c>
      <c r="D79" s="8">
        <f>SUM(D80:D82)</f>
        <v>50000</v>
      </c>
      <c r="E79" s="8">
        <f>SUM(E80:E82)</f>
        <v>1485983.6735722763</v>
      </c>
      <c r="F79" s="33">
        <f t="shared" si="0"/>
        <v>29.719673471445525</v>
      </c>
    </row>
    <row r="80" spans="1:6" ht="15.75">
      <c r="A80" s="35" t="s">
        <v>83</v>
      </c>
      <c r="B80" s="12">
        <v>0</v>
      </c>
      <c r="C80" s="12">
        <v>0</v>
      </c>
      <c r="D80" s="12">
        <v>0</v>
      </c>
      <c r="E80" s="12">
        <v>1460820.6535722762</v>
      </c>
      <c r="F80" s="33"/>
    </row>
    <row r="81" spans="1:6" ht="15.75">
      <c r="A81" s="38" t="s">
        <v>9</v>
      </c>
      <c r="B81" s="12">
        <v>36000</v>
      </c>
      <c r="C81" s="12">
        <v>0</v>
      </c>
      <c r="D81" s="12">
        <v>36000</v>
      </c>
      <c r="E81" s="12">
        <v>17719.68</v>
      </c>
      <c r="F81" s="33">
        <f t="shared" si="0"/>
        <v>0.49221333333333334</v>
      </c>
    </row>
    <row r="82" spans="1:6" ht="15.75">
      <c r="A82" s="38" t="s">
        <v>10</v>
      </c>
      <c r="B82" s="12">
        <v>14000</v>
      </c>
      <c r="C82" s="12">
        <v>0</v>
      </c>
      <c r="D82" s="12">
        <v>14000</v>
      </c>
      <c r="E82" s="12">
        <v>7443.34</v>
      </c>
      <c r="F82" s="33">
        <f t="shared" si="0"/>
        <v>0.5316671428571429</v>
      </c>
    </row>
    <row r="83" spans="1:6" ht="15.75">
      <c r="A83" s="7" t="s">
        <v>16</v>
      </c>
      <c r="B83" s="8">
        <f>SUM(B84:B84)</f>
        <v>15000</v>
      </c>
      <c r="C83" s="8">
        <f>SUM(C84:C84)</f>
        <v>0</v>
      </c>
      <c r="D83" s="8">
        <f>SUM(D84:D84)</f>
        <v>15000</v>
      </c>
      <c r="E83" s="8">
        <f>SUM(E84:E84)</f>
        <v>1500</v>
      </c>
      <c r="F83" s="33">
        <f>E83/D83</f>
        <v>0.1</v>
      </c>
    </row>
    <row r="84" spans="1:6" ht="15.75">
      <c r="A84" s="14" t="s">
        <v>17</v>
      </c>
      <c r="B84" s="12">
        <v>15000</v>
      </c>
      <c r="C84" s="12">
        <v>0</v>
      </c>
      <c r="D84" s="12">
        <v>15000</v>
      </c>
      <c r="E84" s="12">
        <v>1500</v>
      </c>
      <c r="F84" s="33">
        <f>E84/D84</f>
        <v>0.1</v>
      </c>
    </row>
    <row r="85" spans="1:6" s="53" customFormat="1" ht="18.75">
      <c r="A85" s="50" t="s">
        <v>95</v>
      </c>
      <c r="B85" s="51">
        <f>SUM(B79+B83)</f>
        <v>65000</v>
      </c>
      <c r="C85" s="51">
        <f>SUM(C79+C83)</f>
        <v>0</v>
      </c>
      <c r="D85" s="51">
        <f>SUM(D79+D83)</f>
        <v>65000</v>
      </c>
      <c r="E85" s="51">
        <f>SUM(E79+E83)</f>
        <v>1487483.6735722763</v>
      </c>
      <c r="F85" s="52">
        <f>E85/D85</f>
        <v>22.88436420880425</v>
      </c>
    </row>
    <row r="86" spans="1:6" ht="15.75">
      <c r="A86" s="42"/>
      <c r="B86" s="73"/>
      <c r="C86" s="73"/>
      <c r="D86" s="73"/>
      <c r="E86" s="73"/>
      <c r="F86" s="33"/>
    </row>
    <row r="87" spans="1:6" s="55" customFormat="1" ht="21.75" customHeight="1">
      <c r="A87" s="69" t="s">
        <v>27</v>
      </c>
      <c r="B87" s="56"/>
      <c r="C87" s="56"/>
      <c r="D87" s="56"/>
      <c r="E87" s="56"/>
      <c r="F87" s="57"/>
    </row>
    <row r="88" spans="1:6" ht="15.75">
      <c r="A88" s="32" t="s">
        <v>7</v>
      </c>
      <c r="B88" s="8">
        <f>SUM(B89:B93)</f>
        <v>540000</v>
      </c>
      <c r="C88" s="8">
        <f>SUM(C89:C93)</f>
        <v>0</v>
      </c>
      <c r="D88" s="8">
        <f>SUM(D89:D93)</f>
        <v>540000</v>
      </c>
      <c r="E88" s="8">
        <f>SUM(E89:E93)</f>
        <v>4599956.569556991</v>
      </c>
      <c r="F88" s="33">
        <f>E88/D88</f>
        <v>8.518438091772206</v>
      </c>
    </row>
    <row r="89" spans="1:6" ht="15.75">
      <c r="A89" s="35" t="s">
        <v>83</v>
      </c>
      <c r="B89" s="12">
        <v>0</v>
      </c>
      <c r="C89" s="12">
        <v>0</v>
      </c>
      <c r="D89" s="12">
        <v>0</v>
      </c>
      <c r="E89" s="12">
        <v>4487092.299556991</v>
      </c>
      <c r="F89" s="33"/>
    </row>
    <row r="90" spans="1:6" ht="15.75">
      <c r="A90" s="38" t="s">
        <v>9</v>
      </c>
      <c r="B90" s="12">
        <v>510000</v>
      </c>
      <c r="C90" s="12">
        <v>0</v>
      </c>
      <c r="D90" s="12">
        <v>510000</v>
      </c>
      <c r="E90" s="12">
        <v>95339.24</v>
      </c>
      <c r="F90" s="33">
        <f>E90/D90</f>
        <v>0.18693968627450983</v>
      </c>
    </row>
    <row r="91" spans="1:6" ht="15.75">
      <c r="A91" s="38" t="s">
        <v>10</v>
      </c>
      <c r="B91" s="12">
        <v>0</v>
      </c>
      <c r="C91" s="12">
        <v>0</v>
      </c>
      <c r="D91" s="12">
        <v>0</v>
      </c>
      <c r="E91" s="12">
        <v>10080</v>
      </c>
      <c r="F91" s="33"/>
    </row>
    <row r="92" spans="1:6" ht="15.75">
      <c r="A92" s="38" t="s">
        <v>11</v>
      </c>
      <c r="B92" s="12">
        <v>0</v>
      </c>
      <c r="C92" s="12">
        <v>0</v>
      </c>
      <c r="D92" s="12">
        <v>0</v>
      </c>
      <c r="E92" s="12">
        <v>430.89</v>
      </c>
      <c r="F92" s="33"/>
    </row>
    <row r="93" spans="1:6" ht="15.75">
      <c r="A93" s="38" t="s">
        <v>12</v>
      </c>
      <c r="B93" s="12">
        <v>30000</v>
      </c>
      <c r="C93" s="12">
        <v>0</v>
      </c>
      <c r="D93" s="12">
        <v>30000</v>
      </c>
      <c r="E93" s="12">
        <v>7014.14</v>
      </c>
      <c r="F93" s="33">
        <f>E93/D93</f>
        <v>0.2338046666666667</v>
      </c>
    </row>
    <row r="94" spans="1:6" ht="15.75">
      <c r="A94" s="7" t="s">
        <v>16</v>
      </c>
      <c r="B94" s="8">
        <f>SUM(B95:B95)</f>
        <v>20000</v>
      </c>
      <c r="C94" s="8">
        <f>SUM(C95:C95)</f>
        <v>0</v>
      </c>
      <c r="D94" s="8">
        <f>SUM(D95:D95)</f>
        <v>20000</v>
      </c>
      <c r="E94" s="8">
        <f>SUM(E95:E95)</f>
        <v>0</v>
      </c>
      <c r="F94" s="33">
        <f>E94/D94</f>
        <v>0</v>
      </c>
    </row>
    <row r="95" spans="1:6" ht="15.75">
      <c r="A95" s="14" t="s">
        <v>17</v>
      </c>
      <c r="B95" s="12">
        <v>20000</v>
      </c>
      <c r="C95" s="12">
        <v>0</v>
      </c>
      <c r="D95" s="12">
        <v>20000</v>
      </c>
      <c r="E95" s="12">
        <v>0</v>
      </c>
      <c r="F95" s="33">
        <f>E95/D95</f>
        <v>0</v>
      </c>
    </row>
    <row r="96" spans="1:6" s="53" customFormat="1" ht="18.75">
      <c r="A96" s="50" t="s">
        <v>96</v>
      </c>
      <c r="B96" s="51">
        <f>B94+B88</f>
        <v>560000</v>
      </c>
      <c r="C96" s="51">
        <f>C94+C88</f>
        <v>0</v>
      </c>
      <c r="D96" s="51">
        <f>D94+D88</f>
        <v>560000</v>
      </c>
      <c r="E96" s="51">
        <f>E94+E88</f>
        <v>4599956.569556991</v>
      </c>
      <c r="F96" s="52">
        <f>E96/D96</f>
        <v>8.214208159923198</v>
      </c>
    </row>
    <row r="97" spans="1:6" ht="15.75">
      <c r="A97" s="42"/>
      <c r="B97" s="73"/>
      <c r="C97" s="73"/>
      <c r="D97" s="73"/>
      <c r="E97" s="73"/>
      <c r="F97" s="33"/>
    </row>
    <row r="98" spans="1:6" s="59" customFormat="1" ht="21.75" customHeight="1">
      <c r="A98" s="69" t="s">
        <v>74</v>
      </c>
      <c r="B98" s="56"/>
      <c r="C98" s="56"/>
      <c r="D98" s="56"/>
      <c r="E98" s="56"/>
      <c r="F98" s="57"/>
    </row>
    <row r="99" spans="1:6" ht="15.75">
      <c r="A99" s="32" t="s">
        <v>7</v>
      </c>
      <c r="B99" s="8">
        <f>SUM(B100:B104)</f>
        <v>269810.15</v>
      </c>
      <c r="C99" s="8">
        <f>SUM(C100:C104)</f>
        <v>0</v>
      </c>
      <c r="D99" s="8">
        <f>SUM(D100:D104)</f>
        <v>269810.15</v>
      </c>
      <c r="E99" s="8">
        <f>SUM(E100:E104)</f>
        <v>3379747.615833425</v>
      </c>
      <c r="F99" s="33">
        <f>E99/D99</f>
        <v>12.526391671452778</v>
      </c>
    </row>
    <row r="100" spans="1:6" ht="15.75">
      <c r="A100" s="35" t="s">
        <v>83</v>
      </c>
      <c r="B100" s="12">
        <v>0</v>
      </c>
      <c r="C100" s="12">
        <v>0</v>
      </c>
      <c r="D100" s="12">
        <v>0</v>
      </c>
      <c r="E100" s="12">
        <v>3307878.055833425</v>
      </c>
      <c r="F100" s="33"/>
    </row>
    <row r="101" spans="1:6" ht="15.75">
      <c r="A101" s="38" t="s">
        <v>9</v>
      </c>
      <c r="B101" s="12">
        <v>259810.15</v>
      </c>
      <c r="C101" s="12">
        <v>0</v>
      </c>
      <c r="D101" s="12">
        <v>259810.15</v>
      </c>
      <c r="E101" s="12">
        <v>41928.94</v>
      </c>
      <c r="F101" s="33">
        <f>E101/D101</f>
        <v>0.16138299446730622</v>
      </c>
    </row>
    <row r="102" spans="1:6" ht="15.75">
      <c r="A102" s="38" t="s">
        <v>10</v>
      </c>
      <c r="B102" s="12">
        <v>0</v>
      </c>
      <c r="C102" s="12">
        <v>0</v>
      </c>
      <c r="D102" s="12">
        <v>0</v>
      </c>
      <c r="E102" s="12">
        <v>29035.87</v>
      </c>
      <c r="F102" s="33"/>
    </row>
    <row r="103" spans="1:6" ht="15.75">
      <c r="A103" s="38" t="s">
        <v>11</v>
      </c>
      <c r="B103" s="12">
        <v>0</v>
      </c>
      <c r="C103" s="12">
        <v>0</v>
      </c>
      <c r="D103" s="12">
        <v>0</v>
      </c>
      <c r="E103" s="12">
        <v>427.13</v>
      </c>
      <c r="F103" s="33"/>
    </row>
    <row r="104" spans="1:6" ht="15.75">
      <c r="A104" s="38" t="s">
        <v>12</v>
      </c>
      <c r="B104" s="12">
        <v>10000</v>
      </c>
      <c r="C104" s="12">
        <v>0</v>
      </c>
      <c r="D104" s="12">
        <v>10000</v>
      </c>
      <c r="E104" s="12">
        <v>477.62</v>
      </c>
      <c r="F104" s="33">
        <f>E104/D104</f>
        <v>0.047762</v>
      </c>
    </row>
    <row r="105" spans="1:6" ht="15.75">
      <c r="A105" s="7" t="s">
        <v>16</v>
      </c>
      <c r="B105" s="8">
        <f>SUM(B106:B106)</f>
        <v>5000</v>
      </c>
      <c r="C105" s="8">
        <f>SUM(C106:C106)</f>
        <v>0</v>
      </c>
      <c r="D105" s="8">
        <f>SUM(D106:D106)</f>
        <v>5000</v>
      </c>
      <c r="E105" s="8">
        <f>SUM(E106:E106)</f>
        <v>1652.89</v>
      </c>
      <c r="F105" s="33">
        <f>E105/D105</f>
        <v>0.33057800000000004</v>
      </c>
    </row>
    <row r="106" spans="1:6" ht="15.75">
      <c r="A106" s="14" t="s">
        <v>17</v>
      </c>
      <c r="B106" s="12">
        <v>5000</v>
      </c>
      <c r="C106" s="12">
        <v>0</v>
      </c>
      <c r="D106" s="12">
        <v>5000</v>
      </c>
      <c r="E106" s="12">
        <v>1652.89</v>
      </c>
      <c r="F106" s="33">
        <f>E106/D106</f>
        <v>0.33057800000000004</v>
      </c>
    </row>
    <row r="107" spans="1:6" s="53" customFormat="1" ht="18.75">
      <c r="A107" s="50" t="s">
        <v>97</v>
      </c>
      <c r="B107" s="51">
        <f>B105+B99</f>
        <v>274810.15</v>
      </c>
      <c r="C107" s="51">
        <f>C105+C99</f>
        <v>0</v>
      </c>
      <c r="D107" s="51">
        <f>D105+D99</f>
        <v>274810.15</v>
      </c>
      <c r="E107" s="51">
        <f>E105+E99</f>
        <v>3381400.505833425</v>
      </c>
      <c r="F107" s="52">
        <f>E107/D107</f>
        <v>12.304496416283841</v>
      </c>
    </row>
    <row r="108" spans="1:6" ht="15.75">
      <c r="A108" s="42"/>
      <c r="B108" s="73"/>
      <c r="C108" s="73"/>
      <c r="D108" s="73"/>
      <c r="E108" s="73"/>
      <c r="F108" s="33"/>
    </row>
    <row r="109" spans="1:6" s="30" customFormat="1" ht="31.5">
      <c r="A109" s="1" t="s">
        <v>4</v>
      </c>
      <c r="B109" s="2" t="s">
        <v>0</v>
      </c>
      <c r="C109" s="2" t="s">
        <v>1</v>
      </c>
      <c r="D109" s="2" t="s">
        <v>2</v>
      </c>
      <c r="E109" s="2" t="s">
        <v>3</v>
      </c>
      <c r="F109" s="3" t="s">
        <v>5</v>
      </c>
    </row>
    <row r="110" spans="1:6" ht="15.75">
      <c r="A110" s="42"/>
      <c r="B110" s="73"/>
      <c r="C110" s="73"/>
      <c r="D110" s="73"/>
      <c r="E110" s="73"/>
      <c r="F110" s="33"/>
    </row>
    <row r="111" spans="1:6" s="55" customFormat="1" ht="21.75" customHeight="1">
      <c r="A111" s="60" t="s">
        <v>75</v>
      </c>
      <c r="B111" s="69"/>
      <c r="C111" s="69"/>
      <c r="D111" s="69"/>
      <c r="E111" s="69"/>
      <c r="F111" s="57"/>
    </row>
    <row r="112" spans="1:6" ht="15.75">
      <c r="A112" s="32" t="s">
        <v>7</v>
      </c>
      <c r="B112" s="5">
        <f>SUM(B113:B114)</f>
        <v>41934.9</v>
      </c>
      <c r="C112" s="5">
        <f>SUM(C113:C114)</f>
        <v>0</v>
      </c>
      <c r="D112" s="5">
        <f>SUM(D113:D114)</f>
        <v>41934.9</v>
      </c>
      <c r="E112" s="5">
        <f>SUM(E113:E114)</f>
        <v>1911480.5801850655</v>
      </c>
      <c r="F112" s="33">
        <f>E112/D112</f>
        <v>45.58209463203836</v>
      </c>
    </row>
    <row r="113" spans="1:6" ht="15.75">
      <c r="A113" s="35" t="s">
        <v>83</v>
      </c>
      <c r="B113" s="6">
        <v>0</v>
      </c>
      <c r="C113" s="6">
        <v>0</v>
      </c>
      <c r="D113" s="6">
        <v>0</v>
      </c>
      <c r="E113" s="6">
        <v>1911480.5801850655</v>
      </c>
      <c r="F113" s="33"/>
    </row>
    <row r="114" spans="1:6" ht="15.75">
      <c r="A114" s="38" t="s">
        <v>9</v>
      </c>
      <c r="B114" s="12">
        <v>41934.9</v>
      </c>
      <c r="C114" s="12">
        <v>0</v>
      </c>
      <c r="D114" s="12">
        <v>41934.9</v>
      </c>
      <c r="E114" s="12">
        <v>0</v>
      </c>
      <c r="F114" s="33">
        <f>E114/D114</f>
        <v>0</v>
      </c>
    </row>
    <row r="115" spans="1:6" s="53" customFormat="1" ht="18.75">
      <c r="A115" s="61" t="s">
        <v>98</v>
      </c>
      <c r="B115" s="62">
        <f>B112</f>
        <v>41934.9</v>
      </c>
      <c r="C115" s="62">
        <f>C112</f>
        <v>0</v>
      </c>
      <c r="D115" s="62">
        <f>D112</f>
        <v>41934.9</v>
      </c>
      <c r="E115" s="62">
        <f>E112</f>
        <v>1911480.5801850655</v>
      </c>
      <c r="F115" s="52">
        <f>E115/D115</f>
        <v>45.58209463203836</v>
      </c>
    </row>
    <row r="116" spans="1:6" ht="15.75">
      <c r="A116" s="39"/>
      <c r="B116" s="74"/>
      <c r="C116" s="74"/>
      <c r="D116" s="74"/>
      <c r="E116" s="74"/>
      <c r="F116" s="33"/>
    </row>
    <row r="117" spans="1:6" s="55" customFormat="1" ht="21.75" customHeight="1">
      <c r="A117" s="69" t="s">
        <v>76</v>
      </c>
      <c r="B117" s="63"/>
      <c r="C117" s="63"/>
      <c r="D117" s="63"/>
      <c r="E117" s="63"/>
      <c r="F117" s="57"/>
    </row>
    <row r="118" spans="1:6" ht="15.75">
      <c r="A118" s="32" t="s">
        <v>7</v>
      </c>
      <c r="B118" s="5">
        <f>SUM(B119:B123)</f>
        <v>409569.69</v>
      </c>
      <c r="C118" s="5">
        <f>SUM(C119:C123)</f>
        <v>0</v>
      </c>
      <c r="D118" s="5">
        <f>SUM(D119:D123)</f>
        <v>409569.69</v>
      </c>
      <c r="E118" s="5">
        <f>SUM(E119:E123)</f>
        <v>6902152.140000001</v>
      </c>
      <c r="F118" s="33">
        <f>E118/D118</f>
        <v>16.852204419716706</v>
      </c>
    </row>
    <row r="119" spans="1:6" ht="15.75">
      <c r="A119" s="35" t="s">
        <v>83</v>
      </c>
      <c r="B119" s="12">
        <v>0</v>
      </c>
      <c r="C119" s="12">
        <v>0</v>
      </c>
      <c r="D119" s="12">
        <v>0</v>
      </c>
      <c r="E119" s="12">
        <f>6594339.87+63692.03</f>
        <v>6658031.9</v>
      </c>
      <c r="F119" s="33"/>
    </row>
    <row r="120" spans="1:6" ht="15.75">
      <c r="A120" s="38" t="s">
        <v>9</v>
      </c>
      <c r="B120" s="12">
        <v>208569.69</v>
      </c>
      <c r="C120" s="12">
        <v>0</v>
      </c>
      <c r="D120" s="12">
        <v>208569.69</v>
      </c>
      <c r="E120" s="12">
        <v>52550.42</v>
      </c>
      <c r="F120" s="33">
        <f>E120/D120</f>
        <v>0.25195616870313225</v>
      </c>
    </row>
    <row r="121" spans="1:6" ht="15.75">
      <c r="A121" s="35" t="s">
        <v>10</v>
      </c>
      <c r="B121" s="6">
        <v>197000</v>
      </c>
      <c r="C121" s="6">
        <v>0</v>
      </c>
      <c r="D121" s="6">
        <v>197000</v>
      </c>
      <c r="E121" s="6">
        <v>182987.34</v>
      </c>
      <c r="F121" s="33">
        <f>E121/D121</f>
        <v>0.9288697461928934</v>
      </c>
    </row>
    <row r="122" spans="1:6" ht="15.75">
      <c r="A122" s="38" t="s">
        <v>11</v>
      </c>
      <c r="B122" s="6">
        <v>0</v>
      </c>
      <c r="C122" s="6">
        <v>0</v>
      </c>
      <c r="D122" s="6">
        <v>0</v>
      </c>
      <c r="E122" s="6">
        <v>229.4</v>
      </c>
      <c r="F122" s="33"/>
    </row>
    <row r="123" spans="1:6" ht="15.75">
      <c r="A123" s="38" t="s">
        <v>12</v>
      </c>
      <c r="B123" s="6">
        <v>4000</v>
      </c>
      <c r="C123" s="6">
        <v>0</v>
      </c>
      <c r="D123" s="6">
        <v>4000</v>
      </c>
      <c r="E123" s="6">
        <v>8353.08</v>
      </c>
      <c r="F123" s="33">
        <f>E123/D123</f>
        <v>2.08827</v>
      </c>
    </row>
    <row r="124" spans="1:6" ht="15.75">
      <c r="A124" s="7" t="s">
        <v>16</v>
      </c>
      <c r="B124" s="5">
        <f>SUM(B125:B125)</f>
        <v>35000</v>
      </c>
      <c r="C124" s="5">
        <f>SUM(C125:C125)</f>
        <v>0</v>
      </c>
      <c r="D124" s="5">
        <f>SUM(D125:D125)</f>
        <v>35000</v>
      </c>
      <c r="E124" s="5">
        <f>SUM(E125:E125)</f>
        <v>1155</v>
      </c>
      <c r="F124" s="33">
        <f>E124/D124</f>
        <v>0.033</v>
      </c>
    </row>
    <row r="125" spans="1:6" ht="15.75">
      <c r="A125" s="14" t="s">
        <v>17</v>
      </c>
      <c r="B125" s="6">
        <v>35000</v>
      </c>
      <c r="C125" s="6">
        <v>0</v>
      </c>
      <c r="D125" s="6">
        <v>35000</v>
      </c>
      <c r="E125" s="6">
        <v>1155</v>
      </c>
      <c r="F125" s="33">
        <f>E125/D125</f>
        <v>0.033</v>
      </c>
    </row>
    <row r="126" spans="1:6" s="53" customFormat="1" ht="18.75">
      <c r="A126" s="50" t="s">
        <v>99</v>
      </c>
      <c r="B126" s="64">
        <f>SUM(B118+B124)</f>
        <v>444569.69</v>
      </c>
      <c r="C126" s="64">
        <f>SUM(C118+C124)</f>
        <v>0</v>
      </c>
      <c r="D126" s="64">
        <f>SUM(D118+D124)</f>
        <v>444569.69</v>
      </c>
      <c r="E126" s="64">
        <f>SUM(E118+E124)</f>
        <v>6903307.140000001</v>
      </c>
      <c r="F126" s="52">
        <f>E126/D126</f>
        <v>15.528065217401574</v>
      </c>
    </row>
    <row r="127" spans="1:6" ht="15.75">
      <c r="A127" s="42"/>
      <c r="B127" s="44"/>
      <c r="C127" s="44"/>
      <c r="D127" s="44"/>
      <c r="E127" s="44"/>
      <c r="F127" s="33"/>
    </row>
    <row r="128" spans="1:6" s="55" customFormat="1" ht="21.75" customHeight="1">
      <c r="A128" s="69" t="s">
        <v>29</v>
      </c>
      <c r="B128" s="56"/>
      <c r="C128" s="56"/>
      <c r="D128" s="56"/>
      <c r="E128" s="56"/>
      <c r="F128" s="57"/>
    </row>
    <row r="129" spans="1:6" ht="15.75">
      <c r="A129" s="32" t="s">
        <v>7</v>
      </c>
      <c r="B129" s="8">
        <f>SUM(B130:B133)</f>
        <v>56000</v>
      </c>
      <c r="C129" s="8">
        <f>SUM(C130:C133)</f>
        <v>0</v>
      </c>
      <c r="D129" s="8">
        <f>SUM(D130:D133)</f>
        <v>56000</v>
      </c>
      <c r="E129" s="8">
        <f>SUM(E130:E133)</f>
        <v>796333.3200000001</v>
      </c>
      <c r="F129" s="33">
        <f aca="true" t="shared" si="1" ref="F129:F136">E129/D129</f>
        <v>14.220237857142859</v>
      </c>
    </row>
    <row r="130" spans="1:6" ht="15.75">
      <c r="A130" s="35" t="s">
        <v>83</v>
      </c>
      <c r="B130" s="20">
        <v>1000</v>
      </c>
      <c r="C130" s="20">
        <v>0</v>
      </c>
      <c r="D130" s="20">
        <v>1000</v>
      </c>
      <c r="E130" s="20">
        <v>773374.09</v>
      </c>
      <c r="F130" s="33">
        <f t="shared" si="1"/>
        <v>773.37409</v>
      </c>
    </row>
    <row r="131" spans="1:6" ht="15.75">
      <c r="A131" s="38" t="s">
        <v>9</v>
      </c>
      <c r="B131" s="12">
        <v>41000</v>
      </c>
      <c r="C131" s="12">
        <v>0</v>
      </c>
      <c r="D131" s="12">
        <v>41000</v>
      </c>
      <c r="E131" s="12">
        <v>20466.28</v>
      </c>
      <c r="F131" s="33">
        <f t="shared" si="1"/>
        <v>0.4991775609756097</v>
      </c>
    </row>
    <row r="132" spans="1:6" ht="15.75">
      <c r="A132" s="38" t="s">
        <v>10</v>
      </c>
      <c r="B132" s="12">
        <v>4000</v>
      </c>
      <c r="C132" s="12">
        <v>0</v>
      </c>
      <c r="D132" s="12">
        <v>4000</v>
      </c>
      <c r="E132" s="12">
        <v>1971.4</v>
      </c>
      <c r="F132" s="33">
        <f t="shared" si="1"/>
        <v>0.49285</v>
      </c>
    </row>
    <row r="133" spans="1:6" ht="15.75">
      <c r="A133" s="38" t="s">
        <v>12</v>
      </c>
      <c r="B133" s="12">
        <v>10000</v>
      </c>
      <c r="C133" s="12">
        <v>0</v>
      </c>
      <c r="D133" s="12">
        <v>10000</v>
      </c>
      <c r="E133" s="12">
        <v>521.55</v>
      </c>
      <c r="F133" s="33">
        <f t="shared" si="1"/>
        <v>0.05215499999999999</v>
      </c>
    </row>
    <row r="134" spans="1:6" ht="15.75">
      <c r="A134" s="7" t="s">
        <v>16</v>
      </c>
      <c r="B134" s="8">
        <f>SUM(B135:B135)</f>
        <v>11000</v>
      </c>
      <c r="C134" s="8">
        <f>SUM(C135:C135)</f>
        <v>0</v>
      </c>
      <c r="D134" s="8">
        <f>SUM(D135:D135)</f>
        <v>11000</v>
      </c>
      <c r="E134" s="8">
        <f>SUM(E135:E135)</f>
        <v>2806.61</v>
      </c>
      <c r="F134" s="33">
        <f t="shared" si="1"/>
        <v>0.25514636363636367</v>
      </c>
    </row>
    <row r="135" spans="1:6" ht="15.75">
      <c r="A135" s="14" t="s">
        <v>17</v>
      </c>
      <c r="B135" s="12">
        <v>11000</v>
      </c>
      <c r="C135" s="12">
        <v>0</v>
      </c>
      <c r="D135" s="12">
        <v>11000</v>
      </c>
      <c r="E135" s="12">
        <v>2806.61</v>
      </c>
      <c r="F135" s="33">
        <f t="shared" si="1"/>
        <v>0.25514636363636367</v>
      </c>
    </row>
    <row r="136" spans="1:6" s="53" customFormat="1" ht="18.75">
      <c r="A136" s="50" t="s">
        <v>100</v>
      </c>
      <c r="B136" s="51">
        <f>SUM(B129+B134)</f>
        <v>67000</v>
      </c>
      <c r="C136" s="51">
        <f>SUM(C129+C134)</f>
        <v>0</v>
      </c>
      <c r="D136" s="51">
        <f>SUM(D129+D134)</f>
        <v>67000</v>
      </c>
      <c r="E136" s="51">
        <f>SUM(E129+E134)</f>
        <v>799139.93</v>
      </c>
      <c r="F136" s="52">
        <f t="shared" si="1"/>
        <v>11.927461641791046</v>
      </c>
    </row>
    <row r="137" spans="1:6" ht="15.75">
      <c r="A137" s="42"/>
      <c r="B137" s="73"/>
      <c r="C137" s="73"/>
      <c r="D137" s="73"/>
      <c r="E137" s="73"/>
      <c r="F137" s="33"/>
    </row>
    <row r="138" spans="1:6" s="55" customFormat="1" ht="21.75" customHeight="1">
      <c r="A138" s="69" t="s">
        <v>123</v>
      </c>
      <c r="B138" s="56"/>
      <c r="C138" s="56"/>
      <c r="D138" s="56"/>
      <c r="E138" s="56"/>
      <c r="F138" s="57"/>
    </row>
    <row r="139" spans="1:6" ht="15.75">
      <c r="A139" s="32" t="s">
        <v>7</v>
      </c>
      <c r="B139" s="8">
        <f>SUM(B140:B143)</f>
        <v>20200</v>
      </c>
      <c r="C139" s="8">
        <f>SUM(C140:C143)</f>
        <v>0</v>
      </c>
      <c r="D139" s="8">
        <f>SUM(D140:D143)</f>
        <v>20200</v>
      </c>
      <c r="E139" s="8">
        <f>SUM(E140:E143)</f>
        <v>2502299.822382015</v>
      </c>
      <c r="F139" s="33">
        <f aca="true" t="shared" si="2" ref="F139:F203">E139/D139</f>
        <v>123.87622883079283</v>
      </c>
    </row>
    <row r="140" spans="1:6" ht="15.75">
      <c r="A140" s="35" t="s">
        <v>83</v>
      </c>
      <c r="B140" s="12">
        <v>0</v>
      </c>
      <c r="C140" s="12">
        <v>0</v>
      </c>
      <c r="D140" s="12">
        <v>0</v>
      </c>
      <c r="E140" s="12">
        <v>2490075.1523820153</v>
      </c>
      <c r="F140" s="33"/>
    </row>
    <row r="141" spans="1:6" ht="15.75">
      <c r="A141" s="38" t="s">
        <v>9</v>
      </c>
      <c r="B141" s="12">
        <v>10000</v>
      </c>
      <c r="C141" s="12">
        <v>0</v>
      </c>
      <c r="D141" s="12">
        <v>10000</v>
      </c>
      <c r="E141" s="12">
        <v>7738.44</v>
      </c>
      <c r="F141" s="33">
        <f t="shared" si="2"/>
        <v>0.773844</v>
      </c>
    </row>
    <row r="142" spans="1:6" ht="15.75">
      <c r="A142" s="38" t="s">
        <v>10</v>
      </c>
      <c r="B142" s="12">
        <v>10200</v>
      </c>
      <c r="C142" s="12">
        <v>0</v>
      </c>
      <c r="D142" s="12">
        <v>10200</v>
      </c>
      <c r="E142" s="12">
        <v>4440.13</v>
      </c>
      <c r="F142" s="33">
        <f t="shared" si="2"/>
        <v>0.43530686274509806</v>
      </c>
    </row>
    <row r="143" spans="1:6" ht="15.75">
      <c r="A143" s="38" t="s">
        <v>11</v>
      </c>
      <c r="B143" s="12">
        <v>0</v>
      </c>
      <c r="C143" s="12">
        <v>0</v>
      </c>
      <c r="D143" s="12">
        <v>0</v>
      </c>
      <c r="E143" s="12">
        <v>46.1</v>
      </c>
      <c r="F143" s="33"/>
    </row>
    <row r="144" spans="1:6" ht="15.75">
      <c r="A144" s="7" t="s">
        <v>16</v>
      </c>
      <c r="B144" s="8">
        <f>SUM(B145:B145)</f>
        <v>14414.25</v>
      </c>
      <c r="C144" s="8">
        <f>SUM(C145:C145)</f>
        <v>0</v>
      </c>
      <c r="D144" s="8">
        <f>SUM(D145:D145)</f>
        <v>14414.25</v>
      </c>
      <c r="E144" s="8">
        <f>SUM(E145:E145)</f>
        <v>10731.5</v>
      </c>
      <c r="F144" s="33">
        <f t="shared" si="2"/>
        <v>0.744506304525036</v>
      </c>
    </row>
    <row r="145" spans="1:6" ht="15.75">
      <c r="A145" s="14" t="s">
        <v>17</v>
      </c>
      <c r="B145" s="12">
        <v>14414.25</v>
      </c>
      <c r="C145" s="12">
        <v>0</v>
      </c>
      <c r="D145" s="12">
        <v>14414.25</v>
      </c>
      <c r="E145" s="12">
        <v>10731.5</v>
      </c>
      <c r="F145" s="33">
        <f t="shared" si="2"/>
        <v>0.744506304525036</v>
      </c>
    </row>
    <row r="146" spans="1:6" s="53" customFormat="1" ht="18.75">
      <c r="A146" s="50" t="s">
        <v>124</v>
      </c>
      <c r="B146" s="51">
        <f>B139+B144</f>
        <v>34614.25</v>
      </c>
      <c r="C146" s="51">
        <f>C139+C144</f>
        <v>0</v>
      </c>
      <c r="D146" s="51">
        <f>D139+D144</f>
        <v>34614.25</v>
      </c>
      <c r="E146" s="51">
        <f>E139+E144</f>
        <v>2513031.322382015</v>
      </c>
      <c r="F146" s="52">
        <f t="shared" si="2"/>
        <v>72.60106234807962</v>
      </c>
    </row>
    <row r="147" spans="1:6" ht="15.75">
      <c r="A147" s="42"/>
      <c r="B147" s="73"/>
      <c r="C147" s="73"/>
      <c r="D147" s="73"/>
      <c r="E147" s="73"/>
      <c r="F147" s="33"/>
    </row>
    <row r="148" spans="1:6" s="55" customFormat="1" ht="21.75" customHeight="1">
      <c r="A148" s="69" t="s">
        <v>30</v>
      </c>
      <c r="B148" s="69"/>
      <c r="C148" s="69"/>
      <c r="D148" s="69"/>
      <c r="E148" s="69"/>
      <c r="F148" s="57"/>
    </row>
    <row r="149" spans="1:6" ht="15.75">
      <c r="A149" s="32" t="s">
        <v>7</v>
      </c>
      <c r="B149" s="5">
        <f>SUM(B150:B152)</f>
        <v>29900</v>
      </c>
      <c r="C149" s="5">
        <f>SUM(C150:C152)</f>
        <v>0</v>
      </c>
      <c r="D149" s="5">
        <f>SUM(D150:D152)</f>
        <v>29900</v>
      </c>
      <c r="E149" s="5">
        <f>SUM(E150:E152)</f>
        <v>43007.03427654341</v>
      </c>
      <c r="F149" s="33">
        <f t="shared" si="2"/>
        <v>1.4383623503860672</v>
      </c>
    </row>
    <row r="150" spans="1:6" ht="15.75">
      <c r="A150" s="35" t="s">
        <v>83</v>
      </c>
      <c r="B150" s="6">
        <v>0</v>
      </c>
      <c r="C150" s="6">
        <v>0</v>
      </c>
      <c r="D150" s="6">
        <v>0</v>
      </c>
      <c r="E150" s="6">
        <v>29933.744276543413</v>
      </c>
      <c r="F150" s="33"/>
    </row>
    <row r="151" spans="1:6" ht="15.75">
      <c r="A151" s="36" t="s">
        <v>9</v>
      </c>
      <c r="B151" s="6">
        <v>29800</v>
      </c>
      <c r="C151" s="6">
        <v>0</v>
      </c>
      <c r="D151" s="6">
        <v>29800</v>
      </c>
      <c r="E151" s="6">
        <v>7307.91</v>
      </c>
      <c r="F151" s="33">
        <f t="shared" si="2"/>
        <v>0.24523187919463088</v>
      </c>
    </row>
    <row r="152" spans="1:6" ht="15.75">
      <c r="A152" s="36" t="s">
        <v>10</v>
      </c>
      <c r="B152" s="6">
        <v>100</v>
      </c>
      <c r="C152" s="6">
        <v>0</v>
      </c>
      <c r="D152" s="6">
        <v>100</v>
      </c>
      <c r="E152" s="6">
        <v>5765.38</v>
      </c>
      <c r="F152" s="33">
        <f t="shared" si="2"/>
        <v>57.653800000000004</v>
      </c>
    </row>
    <row r="153" spans="1:6" ht="15.75">
      <c r="A153" s="17" t="s">
        <v>16</v>
      </c>
      <c r="B153" s="5">
        <f>SUM(B154:B154)</f>
        <v>0</v>
      </c>
      <c r="C153" s="5">
        <f>SUM(C154:C154)</f>
        <v>0</v>
      </c>
      <c r="D153" s="5">
        <f>SUM(D154:D154)</f>
        <v>0</v>
      </c>
      <c r="E153" s="5">
        <f>SUM(E154:E154)</f>
        <v>700</v>
      </c>
      <c r="F153" s="33"/>
    </row>
    <row r="154" spans="1:6" ht="15.75">
      <c r="A154" s="21" t="s">
        <v>17</v>
      </c>
      <c r="B154" s="6">
        <v>0</v>
      </c>
      <c r="C154" s="6">
        <v>0</v>
      </c>
      <c r="D154" s="6">
        <v>0</v>
      </c>
      <c r="E154" s="6">
        <v>700</v>
      </c>
      <c r="F154" s="33"/>
    </row>
    <row r="155" spans="1:6" s="53" customFormat="1" ht="18.75">
      <c r="A155" s="61" t="s">
        <v>101</v>
      </c>
      <c r="B155" s="62">
        <f>SUM(B149+B153)</f>
        <v>29900</v>
      </c>
      <c r="C155" s="62">
        <f>SUM(C149+C153)</f>
        <v>0</v>
      </c>
      <c r="D155" s="62">
        <f>SUM(D149+D153)</f>
        <v>29900</v>
      </c>
      <c r="E155" s="62">
        <f>SUM(E149+E153)</f>
        <v>43707.03427654341</v>
      </c>
      <c r="F155" s="52">
        <f t="shared" si="2"/>
        <v>1.4617737216235254</v>
      </c>
    </row>
    <row r="156" spans="1:6" s="30" customFormat="1" ht="31.5">
      <c r="A156" s="1" t="s">
        <v>4</v>
      </c>
      <c r="B156" s="2" t="s">
        <v>0</v>
      </c>
      <c r="C156" s="2" t="s">
        <v>1</v>
      </c>
      <c r="D156" s="2" t="s">
        <v>2</v>
      </c>
      <c r="E156" s="2" t="s">
        <v>3</v>
      </c>
      <c r="F156" s="3" t="s">
        <v>5</v>
      </c>
    </row>
    <row r="157" spans="1:6" ht="15.75">
      <c r="A157" s="39"/>
      <c r="B157" s="74"/>
      <c r="C157" s="74"/>
      <c r="D157" s="74"/>
      <c r="E157" s="74"/>
      <c r="F157" s="33"/>
    </row>
    <row r="158" spans="1:6" s="55" customFormat="1" ht="21.75" customHeight="1">
      <c r="A158" s="69" t="s">
        <v>77</v>
      </c>
      <c r="B158" s="56"/>
      <c r="C158" s="56"/>
      <c r="D158" s="56"/>
      <c r="E158" s="56"/>
      <c r="F158" s="57"/>
    </row>
    <row r="159" spans="1:6" ht="15.75">
      <c r="A159" s="32" t="s">
        <v>7</v>
      </c>
      <c r="B159" s="8">
        <f>SUM(B160:B163)</f>
        <v>40000</v>
      </c>
      <c r="C159" s="8">
        <f>SUM(C160:C163)</f>
        <v>0</v>
      </c>
      <c r="D159" s="8">
        <f>SUM(D160:D163)</f>
        <v>40000</v>
      </c>
      <c r="E159" s="8">
        <f>SUM(E160:E163)</f>
        <v>4293418.294956424</v>
      </c>
      <c r="F159" s="33">
        <f t="shared" si="2"/>
        <v>107.3354573739106</v>
      </c>
    </row>
    <row r="160" spans="1:6" ht="15.75">
      <c r="A160" s="35" t="s">
        <v>83</v>
      </c>
      <c r="B160" s="12">
        <v>0</v>
      </c>
      <c r="C160" s="12">
        <v>0</v>
      </c>
      <c r="D160" s="12">
        <v>0</v>
      </c>
      <c r="E160" s="12">
        <v>4254685.614956425</v>
      </c>
      <c r="F160" s="33"/>
    </row>
    <row r="161" spans="1:6" ht="15.75">
      <c r="A161" s="38" t="s">
        <v>9</v>
      </c>
      <c r="B161" s="12">
        <v>40000</v>
      </c>
      <c r="C161" s="12">
        <v>0</v>
      </c>
      <c r="D161" s="12">
        <v>40000</v>
      </c>
      <c r="E161" s="12">
        <v>36867.29</v>
      </c>
      <c r="F161" s="33">
        <f t="shared" si="2"/>
        <v>0.92168225</v>
      </c>
    </row>
    <row r="162" spans="1:6" ht="15.75">
      <c r="A162" s="36" t="s">
        <v>10</v>
      </c>
      <c r="B162" s="6">
        <v>0</v>
      </c>
      <c r="C162" s="6">
        <v>0</v>
      </c>
      <c r="D162" s="6">
        <v>0</v>
      </c>
      <c r="E162" s="6">
        <v>1848</v>
      </c>
      <c r="F162" s="33"/>
    </row>
    <row r="163" spans="1:6" ht="15.75">
      <c r="A163" s="38" t="s">
        <v>11</v>
      </c>
      <c r="B163" s="12">
        <v>0</v>
      </c>
      <c r="C163" s="12">
        <v>0</v>
      </c>
      <c r="D163" s="12">
        <v>0</v>
      </c>
      <c r="E163" s="12">
        <v>17.39</v>
      </c>
      <c r="F163" s="33"/>
    </row>
    <row r="164" spans="1:6" ht="15.75">
      <c r="A164" s="7" t="s">
        <v>16</v>
      </c>
      <c r="B164" s="8">
        <f>SUM(B165:B165)</f>
        <v>37000</v>
      </c>
      <c r="C164" s="8">
        <f>SUM(C165:C165)</f>
        <v>0</v>
      </c>
      <c r="D164" s="8">
        <f>SUM(D165:D165)</f>
        <v>37000</v>
      </c>
      <c r="E164" s="8">
        <f>SUM(E165:E165)</f>
        <v>24359.12</v>
      </c>
      <c r="F164" s="33">
        <f t="shared" si="2"/>
        <v>0.6583545945945946</v>
      </c>
    </row>
    <row r="165" spans="1:6" ht="15.75">
      <c r="A165" s="14" t="s">
        <v>17</v>
      </c>
      <c r="B165" s="12">
        <v>37000</v>
      </c>
      <c r="C165" s="12">
        <v>0</v>
      </c>
      <c r="D165" s="12">
        <v>37000</v>
      </c>
      <c r="E165" s="12">
        <v>24359.12</v>
      </c>
      <c r="F165" s="33">
        <f t="shared" si="2"/>
        <v>0.6583545945945946</v>
      </c>
    </row>
    <row r="166" spans="1:6" s="53" customFormat="1" ht="18.75">
      <c r="A166" s="50" t="s">
        <v>102</v>
      </c>
      <c r="B166" s="51">
        <f>SUM(B159+B164)</f>
        <v>77000</v>
      </c>
      <c r="C166" s="51">
        <f>SUM(C159+C164)</f>
        <v>0</v>
      </c>
      <c r="D166" s="51">
        <f>SUM(D159+D164)</f>
        <v>77000</v>
      </c>
      <c r="E166" s="51">
        <f>SUM(E159+E164)</f>
        <v>4317777.414956424</v>
      </c>
      <c r="F166" s="52">
        <f t="shared" si="2"/>
        <v>56.075031363070444</v>
      </c>
    </row>
    <row r="167" spans="1:6" ht="15.75">
      <c r="A167" s="42"/>
      <c r="B167" s="73"/>
      <c r="C167" s="73"/>
      <c r="D167" s="73"/>
      <c r="E167" s="73"/>
      <c r="F167" s="33"/>
    </row>
    <row r="168" spans="1:6" s="55" customFormat="1" ht="21.75" customHeight="1">
      <c r="A168" s="69" t="s">
        <v>78</v>
      </c>
      <c r="B168" s="56"/>
      <c r="C168" s="56"/>
      <c r="D168" s="56"/>
      <c r="E168" s="56"/>
      <c r="F168" s="57"/>
    </row>
    <row r="169" spans="1:6" ht="15.75">
      <c r="A169" s="32" t="s">
        <v>7</v>
      </c>
      <c r="B169" s="8">
        <f>SUM(B170:B172)</f>
        <v>55000</v>
      </c>
      <c r="C169" s="8">
        <f>SUM(C170:C172)</f>
        <v>0</v>
      </c>
      <c r="D169" s="8">
        <f>SUM(D170:D172)</f>
        <v>55000</v>
      </c>
      <c r="E169" s="8">
        <f>SUM(E170:E172)</f>
        <v>2224326.3100000005</v>
      </c>
      <c r="F169" s="33">
        <f t="shared" si="2"/>
        <v>40.44229654545455</v>
      </c>
    </row>
    <row r="170" spans="1:6" ht="15.75">
      <c r="A170" s="35" t="s">
        <v>83</v>
      </c>
      <c r="B170" s="12">
        <v>10000</v>
      </c>
      <c r="C170" s="12">
        <v>0</v>
      </c>
      <c r="D170" s="12">
        <v>10000</v>
      </c>
      <c r="E170" s="12">
        <f>10000+2204679.68</f>
        <v>2214679.68</v>
      </c>
      <c r="F170" s="33">
        <f t="shared" si="2"/>
        <v>221.467968</v>
      </c>
    </row>
    <row r="171" spans="1:6" ht="15.75">
      <c r="A171" s="38" t="s">
        <v>9</v>
      </c>
      <c r="B171" s="12">
        <v>37000</v>
      </c>
      <c r="C171" s="12">
        <v>0</v>
      </c>
      <c r="D171" s="12">
        <v>37000</v>
      </c>
      <c r="E171" s="12">
        <v>6150.97</v>
      </c>
      <c r="F171" s="33">
        <f t="shared" si="2"/>
        <v>0.16624243243243245</v>
      </c>
    </row>
    <row r="172" spans="1:6" ht="15.75">
      <c r="A172" s="38" t="s">
        <v>12</v>
      </c>
      <c r="B172" s="12">
        <v>8000</v>
      </c>
      <c r="C172" s="12">
        <v>0</v>
      </c>
      <c r="D172" s="12">
        <v>8000</v>
      </c>
      <c r="E172" s="12">
        <v>3495.66</v>
      </c>
      <c r="F172" s="33">
        <f t="shared" si="2"/>
        <v>0.4369575</v>
      </c>
    </row>
    <row r="173" spans="1:6" ht="15.75">
      <c r="A173" s="7" t="s">
        <v>16</v>
      </c>
      <c r="B173" s="8">
        <f>SUM(B174:B174)</f>
        <v>30000</v>
      </c>
      <c r="C173" s="8">
        <f>SUM(C174:C174)</f>
        <v>0</v>
      </c>
      <c r="D173" s="8">
        <f>SUM(D174:D174)</f>
        <v>30000</v>
      </c>
      <c r="E173" s="8">
        <f>SUM(E174:E174)</f>
        <v>12532</v>
      </c>
      <c r="F173" s="33">
        <f t="shared" si="2"/>
        <v>0.41773333333333335</v>
      </c>
    </row>
    <row r="174" spans="1:6" ht="15.75">
      <c r="A174" s="14" t="s">
        <v>17</v>
      </c>
      <c r="B174" s="12">
        <v>30000</v>
      </c>
      <c r="C174" s="12">
        <v>0</v>
      </c>
      <c r="D174" s="12">
        <v>30000</v>
      </c>
      <c r="E174" s="12">
        <v>12532</v>
      </c>
      <c r="F174" s="33">
        <f t="shared" si="2"/>
        <v>0.41773333333333335</v>
      </c>
    </row>
    <row r="175" spans="1:6" s="53" customFormat="1" ht="18.75">
      <c r="A175" s="50" t="s">
        <v>103</v>
      </c>
      <c r="B175" s="51">
        <f>SUM(B169+B173)</f>
        <v>85000</v>
      </c>
      <c r="C175" s="51">
        <f>SUM(C169+C173)</f>
        <v>0</v>
      </c>
      <c r="D175" s="51">
        <f>SUM(D169+D173)</f>
        <v>85000</v>
      </c>
      <c r="E175" s="51">
        <f>SUM(E169+E173)</f>
        <v>2236858.3100000005</v>
      </c>
      <c r="F175" s="52">
        <f t="shared" si="2"/>
        <v>26.315980117647065</v>
      </c>
    </row>
    <row r="176" spans="1:6" ht="15.75">
      <c r="A176" s="42"/>
      <c r="B176" s="73"/>
      <c r="C176" s="73"/>
      <c r="D176" s="73"/>
      <c r="E176" s="73"/>
      <c r="F176" s="33"/>
    </row>
    <row r="177" spans="1:6" s="55" customFormat="1" ht="21.75" customHeight="1">
      <c r="A177" s="69" t="s">
        <v>79</v>
      </c>
      <c r="B177" s="56"/>
      <c r="C177" s="56"/>
      <c r="D177" s="56"/>
      <c r="E177" s="56"/>
      <c r="F177" s="57"/>
    </row>
    <row r="178" spans="1:6" ht="15.75">
      <c r="A178" s="32" t="s">
        <v>7</v>
      </c>
      <c r="B178" s="8">
        <f>SUM(B179:B182)</f>
        <v>75900</v>
      </c>
      <c r="C178" s="8">
        <f>SUM(C179:C182)</f>
        <v>0</v>
      </c>
      <c r="D178" s="8">
        <f>SUM(D179:D182)</f>
        <v>75900</v>
      </c>
      <c r="E178" s="8">
        <f>SUM(E179:E182)</f>
        <v>2932631.492172816</v>
      </c>
      <c r="F178" s="33">
        <f t="shared" si="2"/>
        <v>38.63809607605818</v>
      </c>
    </row>
    <row r="179" spans="1:6" ht="15.75">
      <c r="A179" s="35" t="s">
        <v>83</v>
      </c>
      <c r="B179" s="12">
        <v>0</v>
      </c>
      <c r="C179" s="12">
        <v>0</v>
      </c>
      <c r="D179" s="12">
        <v>0</v>
      </c>
      <c r="E179" s="12">
        <v>2930354.7721728156</v>
      </c>
      <c r="F179" s="33"/>
    </row>
    <row r="180" spans="1:6" ht="15.75">
      <c r="A180" s="38" t="s">
        <v>9</v>
      </c>
      <c r="B180" s="12">
        <v>65900</v>
      </c>
      <c r="C180" s="12">
        <v>0</v>
      </c>
      <c r="D180" s="12">
        <v>65900</v>
      </c>
      <c r="E180" s="12">
        <v>2203.2</v>
      </c>
      <c r="F180" s="33">
        <f t="shared" si="2"/>
        <v>0.033432473444613045</v>
      </c>
    </row>
    <row r="181" spans="1:6" ht="15.75">
      <c r="A181" s="38" t="s">
        <v>11</v>
      </c>
      <c r="B181" s="12">
        <v>0</v>
      </c>
      <c r="C181" s="12">
        <v>0</v>
      </c>
      <c r="D181" s="12">
        <v>0</v>
      </c>
      <c r="E181" s="12">
        <v>73.52</v>
      </c>
      <c r="F181" s="33"/>
    </row>
    <row r="182" spans="1:6" ht="15.75">
      <c r="A182" s="38" t="s">
        <v>12</v>
      </c>
      <c r="B182" s="12">
        <v>10000</v>
      </c>
      <c r="C182" s="12">
        <v>0</v>
      </c>
      <c r="D182" s="12">
        <v>10000</v>
      </c>
      <c r="E182" s="12">
        <v>0</v>
      </c>
      <c r="F182" s="33">
        <f t="shared" si="2"/>
        <v>0</v>
      </c>
    </row>
    <row r="183" spans="1:6" ht="15.75">
      <c r="A183" s="7" t="s">
        <v>16</v>
      </c>
      <c r="B183" s="8">
        <f>SUM(B184:B184)</f>
        <v>12000</v>
      </c>
      <c r="C183" s="8">
        <f>SUM(C184:C184)</f>
        <v>0</v>
      </c>
      <c r="D183" s="8">
        <f>SUM(D184:D184)</f>
        <v>12000</v>
      </c>
      <c r="E183" s="8">
        <f>SUM(E184:E184)</f>
        <v>0</v>
      </c>
      <c r="F183" s="33">
        <f t="shared" si="2"/>
        <v>0</v>
      </c>
    </row>
    <row r="184" spans="1:6" ht="15.75">
      <c r="A184" s="14" t="s">
        <v>17</v>
      </c>
      <c r="B184" s="12">
        <v>12000</v>
      </c>
      <c r="C184" s="12">
        <v>0</v>
      </c>
      <c r="D184" s="12">
        <v>12000</v>
      </c>
      <c r="E184" s="12">
        <v>0</v>
      </c>
      <c r="F184" s="33">
        <f t="shared" si="2"/>
        <v>0</v>
      </c>
    </row>
    <row r="185" spans="1:6" s="53" customFormat="1" ht="18.75">
      <c r="A185" s="50" t="s">
        <v>104</v>
      </c>
      <c r="B185" s="51">
        <f>SUM(B178+B183)</f>
        <v>87900</v>
      </c>
      <c r="C185" s="51">
        <f>SUM(C178+C183)</f>
        <v>0</v>
      </c>
      <c r="D185" s="51">
        <f>SUM(D178+D183)</f>
        <v>87900</v>
      </c>
      <c r="E185" s="51">
        <f>SUM(E178+E183)</f>
        <v>2932631.492172816</v>
      </c>
      <c r="F185" s="52">
        <f>E185/D185</f>
        <v>33.363270673183344</v>
      </c>
    </row>
    <row r="186" spans="1:6" ht="15.75">
      <c r="A186" s="42"/>
      <c r="B186" s="73"/>
      <c r="C186" s="73"/>
      <c r="D186" s="73"/>
      <c r="E186" s="73"/>
      <c r="F186" s="33"/>
    </row>
    <row r="187" spans="1:6" s="55" customFormat="1" ht="21.75" customHeight="1">
      <c r="A187" s="69" t="s">
        <v>31</v>
      </c>
      <c r="B187" s="56"/>
      <c r="C187" s="56"/>
      <c r="D187" s="56"/>
      <c r="E187" s="56"/>
      <c r="F187" s="57"/>
    </row>
    <row r="188" spans="1:6" ht="15.75">
      <c r="A188" s="32" t="s">
        <v>7</v>
      </c>
      <c r="B188" s="8">
        <f>SUM(B189:B191)</f>
        <v>21557</v>
      </c>
      <c r="C188" s="8">
        <f>SUM(C189:C191)</f>
        <v>0</v>
      </c>
      <c r="D188" s="8">
        <f>SUM(D189:D191)</f>
        <v>21557</v>
      </c>
      <c r="E188" s="8">
        <f>SUM(E189:E191)</f>
        <v>378753.7326328212</v>
      </c>
      <c r="F188" s="33">
        <f t="shared" si="2"/>
        <v>17.5698720894754</v>
      </c>
    </row>
    <row r="189" spans="1:6" ht="15.75">
      <c r="A189" s="35" t="s">
        <v>83</v>
      </c>
      <c r="B189" s="12">
        <v>0</v>
      </c>
      <c r="C189" s="12">
        <v>0</v>
      </c>
      <c r="D189" s="12">
        <v>0</v>
      </c>
      <c r="E189" s="12">
        <v>365227.08263282117</v>
      </c>
      <c r="F189" s="33"/>
    </row>
    <row r="190" spans="1:6" ht="15.75">
      <c r="A190" s="38" t="s">
        <v>9</v>
      </c>
      <c r="B190" s="12">
        <v>21557</v>
      </c>
      <c r="C190" s="12">
        <v>0</v>
      </c>
      <c r="D190" s="12">
        <v>21557</v>
      </c>
      <c r="E190" s="12">
        <v>9158.65</v>
      </c>
      <c r="F190" s="33">
        <f t="shared" si="2"/>
        <v>0.4248573549195157</v>
      </c>
    </row>
    <row r="191" spans="1:6" ht="15.75">
      <c r="A191" s="36" t="s">
        <v>10</v>
      </c>
      <c r="B191" s="12">
        <v>0</v>
      </c>
      <c r="C191" s="12">
        <v>0</v>
      </c>
      <c r="D191" s="12">
        <v>0</v>
      </c>
      <c r="E191" s="12">
        <v>4368</v>
      </c>
      <c r="F191" s="33"/>
    </row>
    <row r="192" spans="1:6" ht="15.75">
      <c r="A192" s="7" t="s">
        <v>16</v>
      </c>
      <c r="B192" s="8">
        <f>SUM(B193:B193)</f>
        <v>0</v>
      </c>
      <c r="C192" s="8">
        <f>SUM(C193:C193)</f>
        <v>0</v>
      </c>
      <c r="D192" s="8">
        <f>SUM(D193:D193)</f>
        <v>0</v>
      </c>
      <c r="E192" s="8">
        <f>SUM(E193:E193)</f>
        <v>1507</v>
      </c>
      <c r="F192" s="33"/>
    </row>
    <row r="193" spans="1:6" ht="15.75">
      <c r="A193" s="14" t="s">
        <v>17</v>
      </c>
      <c r="B193" s="12">
        <v>0</v>
      </c>
      <c r="C193" s="12">
        <v>0</v>
      </c>
      <c r="D193" s="12">
        <v>0</v>
      </c>
      <c r="E193" s="12">
        <v>1507</v>
      </c>
      <c r="F193" s="33"/>
    </row>
    <row r="194" spans="1:6" s="53" customFormat="1" ht="18.75">
      <c r="A194" s="50" t="s">
        <v>105</v>
      </c>
      <c r="B194" s="51">
        <f>SUM(B188+B192)</f>
        <v>21557</v>
      </c>
      <c r="C194" s="51">
        <f>SUM(C188+C192)</f>
        <v>0</v>
      </c>
      <c r="D194" s="51">
        <f>SUM(D188+D192)</f>
        <v>21557</v>
      </c>
      <c r="E194" s="51">
        <f>SUM(E188+E192)</f>
        <v>380260.7326328212</v>
      </c>
      <c r="F194" s="52">
        <f t="shared" si="2"/>
        <v>17.63977977607372</v>
      </c>
    </row>
    <row r="195" spans="1:6" ht="15.75">
      <c r="A195" s="42"/>
      <c r="B195" s="73"/>
      <c r="C195" s="73"/>
      <c r="D195" s="73"/>
      <c r="E195" s="73"/>
      <c r="F195" s="33"/>
    </row>
    <row r="196" spans="1:6" s="55" customFormat="1" ht="21.75" customHeight="1">
      <c r="A196" s="69" t="s">
        <v>80</v>
      </c>
      <c r="B196" s="56"/>
      <c r="C196" s="56"/>
      <c r="D196" s="56"/>
      <c r="E196" s="56"/>
      <c r="F196" s="57"/>
    </row>
    <row r="197" spans="1:6" ht="15.75">
      <c r="A197" s="32" t="s">
        <v>7</v>
      </c>
      <c r="B197" s="8">
        <f>SUM(B198:B200)</f>
        <v>78100</v>
      </c>
      <c r="C197" s="8">
        <f>SUM(C198:C200)</f>
        <v>0</v>
      </c>
      <c r="D197" s="8">
        <f>SUM(D198:D200)</f>
        <v>78100</v>
      </c>
      <c r="E197" s="8">
        <f>SUM(E198:E200)</f>
        <v>2303081.547795893</v>
      </c>
      <c r="F197" s="33">
        <f t="shared" si="2"/>
        <v>29.488880253468544</v>
      </c>
    </row>
    <row r="198" spans="1:6" ht="15.75">
      <c r="A198" s="35" t="s">
        <v>83</v>
      </c>
      <c r="B198" s="12">
        <v>0</v>
      </c>
      <c r="C198" s="12">
        <v>0</v>
      </c>
      <c r="D198" s="12">
        <v>0</v>
      </c>
      <c r="E198" s="12">
        <v>2296842.997795893</v>
      </c>
      <c r="F198" s="33"/>
    </row>
    <row r="199" spans="1:6" ht="15.75">
      <c r="A199" s="38" t="s">
        <v>9</v>
      </c>
      <c r="B199" s="12">
        <v>63100</v>
      </c>
      <c r="C199" s="12">
        <v>0</v>
      </c>
      <c r="D199" s="12">
        <v>63100</v>
      </c>
      <c r="E199" s="12">
        <v>3748.08</v>
      </c>
      <c r="F199" s="33">
        <f t="shared" si="2"/>
        <v>0.059399049128367666</v>
      </c>
    </row>
    <row r="200" spans="1:6" ht="15.75">
      <c r="A200" s="38" t="s">
        <v>12</v>
      </c>
      <c r="B200" s="12">
        <v>15000</v>
      </c>
      <c r="C200" s="12">
        <v>0</v>
      </c>
      <c r="D200" s="12">
        <v>15000</v>
      </c>
      <c r="E200" s="12">
        <v>2490.47</v>
      </c>
      <c r="F200" s="33">
        <f t="shared" si="2"/>
        <v>0.1660313333333333</v>
      </c>
    </row>
    <row r="201" spans="1:6" ht="15.75">
      <c r="A201" s="7" t="s">
        <v>16</v>
      </c>
      <c r="B201" s="8">
        <f>SUM(B202:B202)</f>
        <v>36000</v>
      </c>
      <c r="C201" s="8">
        <f>SUM(C202:C202)</f>
        <v>0</v>
      </c>
      <c r="D201" s="8">
        <f>SUM(D202:D202)</f>
        <v>36000</v>
      </c>
      <c r="E201" s="8">
        <f>SUM(E202:E202)</f>
        <v>7851.24</v>
      </c>
      <c r="F201" s="33">
        <f t="shared" si="2"/>
        <v>0.21809</v>
      </c>
    </row>
    <row r="202" spans="1:6" ht="15.75">
      <c r="A202" s="14" t="s">
        <v>17</v>
      </c>
      <c r="B202" s="12">
        <v>36000</v>
      </c>
      <c r="C202" s="12">
        <v>0</v>
      </c>
      <c r="D202" s="12">
        <v>36000</v>
      </c>
      <c r="E202" s="12">
        <v>7851.24</v>
      </c>
      <c r="F202" s="33">
        <f t="shared" si="2"/>
        <v>0.21809</v>
      </c>
    </row>
    <row r="203" spans="1:6" s="53" customFormat="1" ht="18.75">
      <c r="A203" s="50" t="s">
        <v>106</v>
      </c>
      <c r="B203" s="51">
        <f>SUM(B197+B201)</f>
        <v>114100</v>
      </c>
      <c r="C203" s="51">
        <f>SUM(C197+C201)</f>
        <v>0</v>
      </c>
      <c r="D203" s="51">
        <f>SUM(D197+D201)</f>
        <v>114100</v>
      </c>
      <c r="E203" s="51">
        <f>SUM(E197+E201)</f>
        <v>2310932.7877958934</v>
      </c>
      <c r="F203" s="52">
        <f t="shared" si="2"/>
        <v>20.253573950884252</v>
      </c>
    </row>
    <row r="204" spans="1:6" s="30" customFormat="1" ht="31.5">
      <c r="A204" s="1" t="s">
        <v>4</v>
      </c>
      <c r="B204" s="2" t="s">
        <v>0</v>
      </c>
      <c r="C204" s="2" t="s">
        <v>1</v>
      </c>
      <c r="D204" s="2" t="s">
        <v>2</v>
      </c>
      <c r="E204" s="2" t="s">
        <v>3</v>
      </c>
      <c r="F204" s="3" t="s">
        <v>5</v>
      </c>
    </row>
    <row r="205" spans="1:6" ht="15.75">
      <c r="A205" s="42"/>
      <c r="B205" s="73"/>
      <c r="C205" s="75"/>
      <c r="D205" s="75"/>
      <c r="E205" s="75"/>
      <c r="F205" s="33"/>
    </row>
    <row r="206" spans="1:6" s="53" customFormat="1" ht="21.75" customHeight="1">
      <c r="A206" s="90" t="s">
        <v>82</v>
      </c>
      <c r="B206" s="91"/>
      <c r="C206" s="65"/>
      <c r="D206" s="65"/>
      <c r="E206" s="65"/>
      <c r="F206" s="66"/>
    </row>
    <row r="207" spans="1:6" ht="15.75">
      <c r="A207" s="40" t="s">
        <v>7</v>
      </c>
      <c r="B207" s="8">
        <f>B208</f>
        <v>0</v>
      </c>
      <c r="C207" s="8">
        <f>C208</f>
        <v>0</v>
      </c>
      <c r="D207" s="8">
        <f>D208</f>
        <v>0</v>
      </c>
      <c r="E207" s="8">
        <f>E208</f>
        <v>117980.80123773843</v>
      </c>
      <c r="F207" s="33"/>
    </row>
    <row r="208" spans="1:6" ht="15.75">
      <c r="A208" s="41" t="s">
        <v>28</v>
      </c>
      <c r="B208" s="12">
        <v>0</v>
      </c>
      <c r="C208" s="12">
        <v>0</v>
      </c>
      <c r="D208" s="12">
        <v>0</v>
      </c>
      <c r="E208" s="12">
        <v>117980.80123773843</v>
      </c>
      <c r="F208" s="33"/>
    </row>
    <row r="209" spans="1:6" ht="15.75">
      <c r="A209" s="7" t="s">
        <v>16</v>
      </c>
      <c r="B209" s="8">
        <f>SUM(B210:B210)</f>
        <v>0</v>
      </c>
      <c r="C209" s="8">
        <f>SUM(C210:C210)</f>
        <v>0</v>
      </c>
      <c r="D209" s="8">
        <f>SUM(D210:D210)</f>
        <v>0</v>
      </c>
      <c r="E209" s="8">
        <f>SUM(E210:E210)</f>
        <v>45942.91</v>
      </c>
      <c r="F209" s="33"/>
    </row>
    <row r="210" spans="1:6" ht="15.75">
      <c r="A210" s="14" t="s">
        <v>45</v>
      </c>
      <c r="B210" s="12">
        <v>0</v>
      </c>
      <c r="C210" s="12">
        <v>0</v>
      </c>
      <c r="D210" s="12">
        <v>0</v>
      </c>
      <c r="E210" s="12">
        <v>45942.91</v>
      </c>
      <c r="F210" s="33"/>
    </row>
    <row r="211" spans="1:6" s="53" customFormat="1" ht="18.75">
      <c r="A211" s="50" t="s">
        <v>107</v>
      </c>
      <c r="B211" s="51">
        <f>SUM(B207+B209)</f>
        <v>0</v>
      </c>
      <c r="C211" s="51">
        <f>SUM(C207+C209)</f>
        <v>0</v>
      </c>
      <c r="D211" s="51">
        <f>SUM(D207+D209)</f>
        <v>0</v>
      </c>
      <c r="E211" s="51">
        <f>SUM(E207+E209)</f>
        <v>163923.71123773843</v>
      </c>
      <c r="F211" s="52"/>
    </row>
    <row r="212" spans="1:6" ht="15.75">
      <c r="A212" s="42"/>
      <c r="B212" s="73"/>
      <c r="C212" s="73"/>
      <c r="D212" s="73"/>
      <c r="E212" s="73"/>
      <c r="F212" s="33"/>
    </row>
    <row r="213" spans="1:6" s="55" customFormat="1" ht="21.75" customHeight="1">
      <c r="A213" s="88" t="s">
        <v>126</v>
      </c>
      <c r="B213" s="89"/>
      <c r="C213" s="56"/>
      <c r="D213" s="56"/>
      <c r="E213" s="56"/>
      <c r="F213" s="57"/>
    </row>
    <row r="214" spans="1:6" ht="15.75">
      <c r="A214" s="32" t="s">
        <v>7</v>
      </c>
      <c r="B214" s="8">
        <f>SUM(B215:B216)</f>
        <v>90000</v>
      </c>
      <c r="C214" s="8">
        <f>SUM(C215:C216)</f>
        <v>0</v>
      </c>
      <c r="D214" s="8">
        <f>SUM(D215:D216)</f>
        <v>90000</v>
      </c>
      <c r="E214" s="8">
        <f>SUM(E215:E216)</f>
        <v>80235.12</v>
      </c>
      <c r="F214" s="33">
        <f aca="true" t="shared" si="3" ref="F214:F236">E214/D214</f>
        <v>0.8915013333333333</v>
      </c>
    </row>
    <row r="215" spans="1:6" ht="15.75">
      <c r="A215" s="38" t="s">
        <v>9</v>
      </c>
      <c r="B215" s="12">
        <v>80000</v>
      </c>
      <c r="C215" s="12">
        <v>0</v>
      </c>
      <c r="D215" s="12">
        <v>80000</v>
      </c>
      <c r="E215" s="12">
        <v>80235.12</v>
      </c>
      <c r="F215" s="33">
        <f t="shared" si="3"/>
        <v>1.002939</v>
      </c>
    </row>
    <row r="216" spans="1:6" ht="15.75">
      <c r="A216" s="38" t="s">
        <v>12</v>
      </c>
      <c r="B216" s="12">
        <v>10000</v>
      </c>
      <c r="C216" s="12">
        <v>0</v>
      </c>
      <c r="D216" s="12">
        <v>10000</v>
      </c>
      <c r="E216" s="12">
        <v>0</v>
      </c>
      <c r="F216" s="33">
        <f t="shared" si="3"/>
        <v>0</v>
      </c>
    </row>
    <row r="217" spans="1:6" ht="15.75">
      <c r="A217" s="7" t="s">
        <v>16</v>
      </c>
      <c r="B217" s="8">
        <f>SUM(B218:B218)</f>
        <v>12000</v>
      </c>
      <c r="C217" s="8">
        <f>SUM(C218:C218)</f>
        <v>0</v>
      </c>
      <c r="D217" s="8">
        <f>SUM(D218:D218)</f>
        <v>12000</v>
      </c>
      <c r="E217" s="8">
        <f>SUM(E218:E218)</f>
        <v>2319.2</v>
      </c>
      <c r="F217" s="33">
        <f t="shared" si="3"/>
        <v>0.19326666666666664</v>
      </c>
    </row>
    <row r="218" spans="1:6" ht="15.75">
      <c r="A218" s="14" t="s">
        <v>17</v>
      </c>
      <c r="B218" s="12">
        <v>12000</v>
      </c>
      <c r="C218" s="12">
        <v>0</v>
      </c>
      <c r="D218" s="12">
        <v>12000</v>
      </c>
      <c r="E218" s="12">
        <v>2319.2</v>
      </c>
      <c r="F218" s="33">
        <f t="shared" si="3"/>
        <v>0.19326666666666664</v>
      </c>
    </row>
    <row r="219" spans="1:6" s="53" customFormat="1" ht="18.75">
      <c r="A219" s="50" t="s">
        <v>125</v>
      </c>
      <c r="B219" s="51">
        <f>SUM(B214+B217)</f>
        <v>102000</v>
      </c>
      <c r="C219" s="51">
        <f>SUM(C214+C217)</f>
        <v>0</v>
      </c>
      <c r="D219" s="51">
        <f>SUM(D214+D217)</f>
        <v>102000</v>
      </c>
      <c r="E219" s="51">
        <f>SUM(E214+E217)</f>
        <v>82554.31999999999</v>
      </c>
      <c r="F219" s="52">
        <f t="shared" si="3"/>
        <v>0.8093560784313725</v>
      </c>
    </row>
    <row r="220" spans="1:6" ht="15.75">
      <c r="A220" s="42"/>
      <c r="B220" s="73"/>
      <c r="C220" s="73"/>
      <c r="D220" s="73"/>
      <c r="E220" s="73"/>
      <c r="F220" s="33"/>
    </row>
    <row r="221" spans="1:6" s="53" customFormat="1" ht="21.75" customHeight="1">
      <c r="A221" s="90" t="s">
        <v>129</v>
      </c>
      <c r="B221" s="91"/>
      <c r="C221" s="65"/>
      <c r="D221" s="65"/>
      <c r="E221" s="65"/>
      <c r="F221" s="66"/>
    </row>
    <row r="222" spans="1:6" ht="15.75">
      <c r="A222" s="40" t="s">
        <v>7</v>
      </c>
      <c r="B222" s="8">
        <f>SUM(B223:B224)</f>
        <v>29376</v>
      </c>
      <c r="C222" s="8">
        <f>SUM(C223:C224)</f>
        <v>0</v>
      </c>
      <c r="D222" s="8">
        <f>SUM(D223:D224)</f>
        <v>29376</v>
      </c>
      <c r="E222" s="8">
        <f>SUM(E223:E224)</f>
        <v>2545.66</v>
      </c>
      <c r="F222" s="33">
        <f t="shared" si="3"/>
        <v>0.08665781590413943</v>
      </c>
    </row>
    <row r="223" spans="1:6" ht="15.75">
      <c r="A223" s="38" t="s">
        <v>9</v>
      </c>
      <c r="B223" s="12">
        <v>29376</v>
      </c>
      <c r="C223" s="12">
        <v>0</v>
      </c>
      <c r="D223" s="12">
        <v>29376</v>
      </c>
      <c r="E223" s="12">
        <v>0</v>
      </c>
      <c r="F223" s="33">
        <f>E223/D223</f>
        <v>0</v>
      </c>
    </row>
    <row r="224" spans="1:6" ht="15.75">
      <c r="A224" s="38" t="s">
        <v>12</v>
      </c>
      <c r="B224" s="12">
        <v>0</v>
      </c>
      <c r="C224" s="12">
        <v>0</v>
      </c>
      <c r="D224" s="12">
        <v>0</v>
      </c>
      <c r="E224" s="12">
        <v>2545.66</v>
      </c>
      <c r="F224" s="33"/>
    </row>
    <row r="225" spans="1:6" s="53" customFormat="1" ht="18.75">
      <c r="A225" s="50" t="s">
        <v>130</v>
      </c>
      <c r="B225" s="51">
        <f>SUM(B222)</f>
        <v>29376</v>
      </c>
      <c r="C225" s="51">
        <f>SUM(C222)</f>
        <v>0</v>
      </c>
      <c r="D225" s="51">
        <f>SUM(D222)</f>
        <v>29376</v>
      </c>
      <c r="E225" s="51">
        <f>SUM(E222)</f>
        <v>2545.66</v>
      </c>
      <c r="F225" s="52">
        <f t="shared" si="3"/>
        <v>0.08665781590413943</v>
      </c>
    </row>
    <row r="226" spans="1:6" ht="15.75">
      <c r="A226" s="42"/>
      <c r="B226" s="73"/>
      <c r="C226" s="73"/>
      <c r="D226" s="73"/>
      <c r="E226" s="73"/>
      <c r="F226" s="33"/>
    </row>
    <row r="227" spans="1:6" s="55" customFormat="1" ht="21.75" customHeight="1">
      <c r="A227" s="60" t="s">
        <v>32</v>
      </c>
      <c r="B227" s="56"/>
      <c r="C227" s="56"/>
      <c r="D227" s="56"/>
      <c r="E227" s="56"/>
      <c r="F227" s="57"/>
    </row>
    <row r="228" spans="1:6" ht="15.75">
      <c r="A228" s="32" t="s">
        <v>7</v>
      </c>
      <c r="B228" s="8">
        <f>SUM(B229:B231)</f>
        <v>119000</v>
      </c>
      <c r="C228" s="8">
        <f>SUM(C229:C231)</f>
        <v>0</v>
      </c>
      <c r="D228" s="8">
        <f>SUM(D229:D231)</f>
        <v>119000</v>
      </c>
      <c r="E228" s="8">
        <f>SUM(E229:E231)</f>
        <v>1898930.9100000001</v>
      </c>
      <c r="F228" s="33">
        <f t="shared" si="3"/>
        <v>15.957402605042018</v>
      </c>
    </row>
    <row r="229" spans="1:6" ht="15.75">
      <c r="A229" s="35" t="s">
        <v>83</v>
      </c>
      <c r="B229" s="12">
        <v>50000</v>
      </c>
      <c r="C229" s="12">
        <v>0</v>
      </c>
      <c r="D229" s="12">
        <v>50000</v>
      </c>
      <c r="E229" s="12">
        <f>43571.3+1835265.27</f>
        <v>1878836.57</v>
      </c>
      <c r="F229" s="33">
        <f t="shared" si="3"/>
        <v>37.5767314</v>
      </c>
    </row>
    <row r="230" spans="1:6" ht="15.75">
      <c r="A230" s="38" t="s">
        <v>9</v>
      </c>
      <c r="B230" s="12">
        <v>69000</v>
      </c>
      <c r="C230" s="12">
        <v>0</v>
      </c>
      <c r="D230" s="12">
        <v>69000</v>
      </c>
      <c r="E230" s="12">
        <v>19426.34</v>
      </c>
      <c r="F230" s="33">
        <f t="shared" si="3"/>
        <v>0.28154115942028984</v>
      </c>
    </row>
    <row r="231" spans="1:6" ht="15.75">
      <c r="A231" s="38" t="s">
        <v>12</v>
      </c>
      <c r="B231" s="12">
        <v>0</v>
      </c>
      <c r="C231" s="12">
        <v>0</v>
      </c>
      <c r="D231" s="12">
        <v>0</v>
      </c>
      <c r="E231" s="12">
        <v>668</v>
      </c>
      <c r="F231" s="33"/>
    </row>
    <row r="232" spans="1:6" ht="15.75">
      <c r="A232" s="32" t="s">
        <v>53</v>
      </c>
      <c r="B232" s="8">
        <f>SUM(B233)</f>
        <v>0</v>
      </c>
      <c r="C232" s="8">
        <f>SUM(C233)</f>
        <v>0</v>
      </c>
      <c r="D232" s="8">
        <f>SUM(D233)</f>
        <v>0</v>
      </c>
      <c r="E232" s="8">
        <f>SUM(E233)</f>
        <v>6000</v>
      </c>
      <c r="F232" s="33"/>
    </row>
    <row r="233" spans="1:6" ht="15.75">
      <c r="A233" s="22" t="s">
        <v>42</v>
      </c>
      <c r="B233" s="12">
        <v>0</v>
      </c>
      <c r="C233" s="12">
        <v>0</v>
      </c>
      <c r="D233" s="12">
        <v>0</v>
      </c>
      <c r="E233" s="12">
        <v>6000</v>
      </c>
      <c r="F233" s="33"/>
    </row>
    <row r="234" spans="1:6" ht="15.75">
      <c r="A234" s="7" t="s">
        <v>16</v>
      </c>
      <c r="B234" s="8">
        <f>SUM(B235:B235)</f>
        <v>22000</v>
      </c>
      <c r="C234" s="8">
        <f>SUM(C235:C235)</f>
        <v>0</v>
      </c>
      <c r="D234" s="8">
        <f>SUM(D235:D235)</f>
        <v>22000</v>
      </c>
      <c r="E234" s="8">
        <f>SUM(E235:E235)</f>
        <v>12582.8</v>
      </c>
      <c r="F234" s="33">
        <f t="shared" si="3"/>
        <v>0.5719454545454545</v>
      </c>
    </row>
    <row r="235" spans="1:6" ht="15.75">
      <c r="A235" s="14" t="s">
        <v>17</v>
      </c>
      <c r="B235" s="12">
        <v>22000</v>
      </c>
      <c r="C235" s="12">
        <v>0</v>
      </c>
      <c r="D235" s="12">
        <v>22000</v>
      </c>
      <c r="E235" s="12">
        <v>12582.8</v>
      </c>
      <c r="F235" s="33">
        <f t="shared" si="3"/>
        <v>0.5719454545454545</v>
      </c>
    </row>
    <row r="236" spans="1:6" s="53" customFormat="1" ht="18.75">
      <c r="A236" s="50" t="s">
        <v>108</v>
      </c>
      <c r="B236" s="51">
        <f>SUM(B228+B232+B234)</f>
        <v>141000</v>
      </c>
      <c r="C236" s="51">
        <f>SUM(C228+C232+C234)</f>
        <v>0</v>
      </c>
      <c r="D236" s="51">
        <f>SUM(D228+D232+D234)</f>
        <v>141000</v>
      </c>
      <c r="E236" s="51">
        <f>SUM(E228+E232+E234)</f>
        <v>1917513.7100000002</v>
      </c>
      <c r="F236" s="52">
        <f t="shared" si="3"/>
        <v>13.599388014184399</v>
      </c>
    </row>
    <row r="237" spans="1:6" ht="15.75">
      <c r="A237" s="42"/>
      <c r="B237" s="73"/>
      <c r="C237" s="73"/>
      <c r="D237" s="73"/>
      <c r="E237" s="73"/>
      <c r="F237" s="33"/>
    </row>
    <row r="238" spans="1:6" ht="30" customHeight="1">
      <c r="A238" s="85" t="s">
        <v>33</v>
      </c>
      <c r="B238" s="85"/>
      <c r="C238" s="85"/>
      <c r="D238" s="85"/>
      <c r="E238" s="85"/>
      <c r="F238" s="85"/>
    </row>
    <row r="239" spans="1:6" s="30" customFormat="1" ht="31.5">
      <c r="A239" s="1" t="s">
        <v>4</v>
      </c>
      <c r="B239" s="2" t="s">
        <v>0</v>
      </c>
      <c r="C239" s="2" t="s">
        <v>1</v>
      </c>
      <c r="D239" s="2" t="s">
        <v>2</v>
      </c>
      <c r="E239" s="2" t="s">
        <v>3</v>
      </c>
      <c r="F239" s="3" t="s">
        <v>5</v>
      </c>
    </row>
    <row r="240" spans="1:6" ht="20.25" customHeight="1">
      <c r="A240" s="76"/>
      <c r="B240" s="76"/>
      <c r="C240" s="76"/>
      <c r="D240" s="76"/>
      <c r="E240" s="76"/>
      <c r="F240" s="76"/>
    </row>
    <row r="241" spans="1:6" s="55" customFormat="1" ht="21.75" customHeight="1">
      <c r="A241" s="77" t="s">
        <v>132</v>
      </c>
      <c r="B241" s="56"/>
      <c r="C241" s="56"/>
      <c r="D241" s="56"/>
      <c r="E241" s="56"/>
      <c r="F241" s="57"/>
    </row>
    <row r="242" spans="1:6" ht="15.75">
      <c r="A242" s="32" t="s">
        <v>7</v>
      </c>
      <c r="B242" s="8">
        <f>SUM(B243:B243)</f>
        <v>0</v>
      </c>
      <c r="C242" s="8">
        <f>SUM(C243:C243)</f>
        <v>0</v>
      </c>
      <c r="D242" s="8">
        <f>SUM(D243:D243)</f>
        <v>0</v>
      </c>
      <c r="E242" s="8">
        <f>SUM(E243:E243)</f>
        <v>297487.99</v>
      </c>
      <c r="F242" s="33"/>
    </row>
    <row r="243" spans="1:6" ht="15.75">
      <c r="A243" s="38" t="s">
        <v>11</v>
      </c>
      <c r="B243" s="12">
        <v>0</v>
      </c>
      <c r="C243" s="12">
        <v>0</v>
      </c>
      <c r="D243" s="12">
        <v>0</v>
      </c>
      <c r="E243" s="12">
        <v>297487.99</v>
      </c>
      <c r="F243" s="33"/>
    </row>
    <row r="244" spans="1:6" s="53" customFormat="1" ht="18.75">
      <c r="A244" s="50" t="s">
        <v>135</v>
      </c>
      <c r="B244" s="51">
        <f>SUM(B242)</f>
        <v>0</v>
      </c>
      <c r="C244" s="51">
        <f>SUM(C242)</f>
        <v>0</v>
      </c>
      <c r="D244" s="51">
        <f>SUM(D242)</f>
        <v>0</v>
      </c>
      <c r="E244" s="51">
        <f>SUM(E242)</f>
        <v>297487.99</v>
      </c>
      <c r="F244" s="52"/>
    </row>
    <row r="245" spans="1:6" ht="30" customHeight="1">
      <c r="A245" s="85" t="s">
        <v>33</v>
      </c>
      <c r="B245" s="85"/>
      <c r="C245" s="85"/>
      <c r="D245" s="85"/>
      <c r="E245" s="85"/>
      <c r="F245" s="85"/>
    </row>
    <row r="246" spans="1:6" s="30" customFormat="1" ht="31.5">
      <c r="A246" s="1" t="s">
        <v>4</v>
      </c>
      <c r="B246" s="2" t="s">
        <v>0</v>
      </c>
      <c r="C246" s="2" t="s">
        <v>1</v>
      </c>
      <c r="D246" s="2" t="s">
        <v>2</v>
      </c>
      <c r="E246" s="2" t="s">
        <v>3</v>
      </c>
      <c r="F246" s="3" t="s">
        <v>5</v>
      </c>
    </row>
    <row r="247" spans="1:6" ht="15.75">
      <c r="A247" s="42"/>
      <c r="B247" s="73"/>
      <c r="C247" s="73"/>
      <c r="D247" s="73"/>
      <c r="E247" s="73"/>
      <c r="F247" s="33"/>
    </row>
    <row r="248" spans="1:6" s="55" customFormat="1" ht="21.75" customHeight="1">
      <c r="A248" s="60" t="s">
        <v>52</v>
      </c>
      <c r="B248" s="63"/>
      <c r="C248" s="63"/>
      <c r="D248" s="63"/>
      <c r="E248" s="63"/>
      <c r="F248" s="57"/>
    </row>
    <row r="249" spans="1:6" ht="15.75">
      <c r="A249" s="32" t="s">
        <v>7</v>
      </c>
      <c r="B249" s="8">
        <f>SUM(B250:B254)</f>
        <v>17273182.46</v>
      </c>
      <c r="C249" s="8">
        <f>SUM(C250:C254)</f>
        <v>0</v>
      </c>
      <c r="D249" s="8">
        <f>SUM(D250:D254)</f>
        <v>17273182.46</v>
      </c>
      <c r="E249" s="8">
        <f>SUM(E250:E254)</f>
        <v>19266050.499999996</v>
      </c>
      <c r="F249" s="33">
        <f>E249/D249</f>
        <v>1.11537353030427</v>
      </c>
    </row>
    <row r="250" spans="1:6" ht="15.75">
      <c r="A250" s="35" t="s">
        <v>8</v>
      </c>
      <c r="B250" s="6">
        <v>726729.86</v>
      </c>
      <c r="C250" s="6">
        <v>0</v>
      </c>
      <c r="D250" s="6">
        <v>726729.86</v>
      </c>
      <c r="E250" s="6">
        <v>270251.05</v>
      </c>
      <c r="F250" s="33">
        <f>E250/D250</f>
        <v>0.37187277539414715</v>
      </c>
    </row>
    <row r="251" spans="1:6" ht="15.75">
      <c r="A251" s="38" t="s">
        <v>9</v>
      </c>
      <c r="B251" s="12">
        <v>16546452.6</v>
      </c>
      <c r="C251" s="12">
        <v>0</v>
      </c>
      <c r="D251" s="12">
        <v>16546452.6</v>
      </c>
      <c r="E251" s="12">
        <v>18713142.99</v>
      </c>
      <c r="F251" s="33">
        <f>E251/D251</f>
        <v>1.1309459158635609</v>
      </c>
    </row>
    <row r="252" spans="1:6" ht="15.75">
      <c r="A252" s="38" t="s">
        <v>10</v>
      </c>
      <c r="B252" s="12">
        <v>0</v>
      </c>
      <c r="C252" s="12">
        <v>0</v>
      </c>
      <c r="D252" s="12">
        <v>0</v>
      </c>
      <c r="E252" s="12">
        <v>71857.4</v>
      </c>
      <c r="F252" s="33"/>
    </row>
    <row r="253" spans="1:6" ht="15.75">
      <c r="A253" s="38" t="s">
        <v>11</v>
      </c>
      <c r="B253" s="12">
        <v>0</v>
      </c>
      <c r="C253" s="12">
        <v>0</v>
      </c>
      <c r="D253" s="12">
        <v>0</v>
      </c>
      <c r="E253" s="12">
        <v>92438.48</v>
      </c>
      <c r="F253" s="33"/>
    </row>
    <row r="254" spans="1:6" ht="15.75">
      <c r="A254" s="38" t="s">
        <v>12</v>
      </c>
      <c r="B254" s="12">
        <v>0</v>
      </c>
      <c r="C254" s="12">
        <v>0</v>
      </c>
      <c r="D254" s="12">
        <v>0</v>
      </c>
      <c r="E254" s="12">
        <v>118360.58</v>
      </c>
      <c r="F254" s="33"/>
    </row>
    <row r="255" spans="1:6" ht="15.75">
      <c r="A255" s="32" t="s">
        <v>53</v>
      </c>
      <c r="B255" s="8">
        <f>SUM(B256:B262)</f>
        <v>965000</v>
      </c>
      <c r="C255" s="8">
        <f>SUM(C256:C262)</f>
        <v>0</v>
      </c>
      <c r="D255" s="8">
        <f>SUM(D256:D262)</f>
        <v>965000</v>
      </c>
      <c r="E255" s="8">
        <f>SUM(E256:E262)</f>
        <v>2655196.71</v>
      </c>
      <c r="F255" s="33">
        <f>E255/D255</f>
        <v>2.75149918134715</v>
      </c>
    </row>
    <row r="256" spans="1:6" ht="15.75">
      <c r="A256" s="35" t="s">
        <v>36</v>
      </c>
      <c r="B256" s="12">
        <v>13000</v>
      </c>
      <c r="C256" s="12">
        <v>0</v>
      </c>
      <c r="D256" s="12">
        <v>13000</v>
      </c>
      <c r="E256" s="12">
        <v>83125</v>
      </c>
      <c r="F256" s="33">
        <f>E256/D256</f>
        <v>6.394230769230769</v>
      </c>
    </row>
    <row r="257" spans="1:6" ht="15.75">
      <c r="A257" s="22" t="s">
        <v>37</v>
      </c>
      <c r="B257" s="12">
        <v>0</v>
      </c>
      <c r="C257" s="12">
        <v>0</v>
      </c>
      <c r="D257" s="12">
        <v>0</v>
      </c>
      <c r="E257" s="12">
        <v>113859.7</v>
      </c>
      <c r="F257" s="33"/>
    </row>
    <row r="258" spans="1:6" ht="15.75">
      <c r="A258" s="22" t="s">
        <v>38</v>
      </c>
      <c r="B258" s="12">
        <v>0</v>
      </c>
      <c r="C258" s="12">
        <v>0</v>
      </c>
      <c r="D258" s="12">
        <v>0</v>
      </c>
      <c r="E258" s="12">
        <v>236600.12</v>
      </c>
      <c r="F258" s="33"/>
    </row>
    <row r="259" spans="1:6" ht="15.75">
      <c r="A259" s="22" t="s">
        <v>85</v>
      </c>
      <c r="B259" s="12">
        <v>0</v>
      </c>
      <c r="C259" s="12">
        <v>0</v>
      </c>
      <c r="D259" s="12">
        <v>0</v>
      </c>
      <c r="E259" s="12">
        <v>137461.48</v>
      </c>
      <c r="F259" s="33"/>
    </row>
    <row r="260" spans="1:6" ht="15.75">
      <c r="A260" s="22" t="s">
        <v>61</v>
      </c>
      <c r="B260" s="12">
        <v>363100</v>
      </c>
      <c r="C260" s="12">
        <v>0</v>
      </c>
      <c r="D260" s="12">
        <v>363100</v>
      </c>
      <c r="E260" s="12">
        <v>442558.67</v>
      </c>
      <c r="F260" s="33">
        <f>E260/D260</f>
        <v>1.2188341228311759</v>
      </c>
    </row>
    <row r="261" spans="1:6" ht="15.75">
      <c r="A261" s="22" t="s">
        <v>41</v>
      </c>
      <c r="B261" s="12">
        <v>423000</v>
      </c>
      <c r="C261" s="12">
        <v>0</v>
      </c>
      <c r="D261" s="12">
        <v>423000</v>
      </c>
      <c r="E261" s="12">
        <v>494068.81</v>
      </c>
      <c r="F261" s="33">
        <f>E261/D261</f>
        <v>1.1680113711583924</v>
      </c>
    </row>
    <row r="262" spans="1:6" ht="15.75">
      <c r="A262" s="22" t="s">
        <v>42</v>
      </c>
      <c r="B262" s="12">
        <v>165900</v>
      </c>
      <c r="C262" s="12">
        <v>0</v>
      </c>
      <c r="D262" s="12">
        <v>165900</v>
      </c>
      <c r="E262" s="12">
        <v>1147522.93</v>
      </c>
      <c r="F262" s="33">
        <f>E262/D262</f>
        <v>6.916955575647981</v>
      </c>
    </row>
    <row r="263" spans="1:6" ht="15.75">
      <c r="A263" s="7" t="s">
        <v>16</v>
      </c>
      <c r="B263" s="8">
        <f>SUM(B264:B265)</f>
        <v>95200</v>
      </c>
      <c r="C263" s="8">
        <f>SUM(C264:C265)</f>
        <v>0</v>
      </c>
      <c r="D263" s="8">
        <f>SUM(D264:D265)</f>
        <v>95200</v>
      </c>
      <c r="E263" s="8">
        <f>SUM(E264:E265)</f>
        <v>554782.4400000001</v>
      </c>
      <c r="F263" s="33">
        <f>E263/D263</f>
        <v>5.827546638655463</v>
      </c>
    </row>
    <row r="264" spans="1:6" ht="15.75">
      <c r="A264" s="14" t="s">
        <v>19</v>
      </c>
      <c r="B264" s="12">
        <v>95200</v>
      </c>
      <c r="C264" s="12">
        <v>0</v>
      </c>
      <c r="D264" s="12">
        <v>95200</v>
      </c>
      <c r="E264" s="12">
        <v>10410.53</v>
      </c>
      <c r="F264" s="33">
        <f>E264/D264</f>
        <v>0.10935430672268909</v>
      </c>
    </row>
    <row r="265" spans="1:6" ht="15.75">
      <c r="A265" s="14" t="s">
        <v>45</v>
      </c>
      <c r="B265" s="12">
        <v>0</v>
      </c>
      <c r="C265" s="12">
        <v>0</v>
      </c>
      <c r="D265" s="12">
        <v>0</v>
      </c>
      <c r="E265" s="12">
        <v>544371.91</v>
      </c>
      <c r="F265" s="33"/>
    </row>
    <row r="266" spans="1:6" ht="15.75">
      <c r="A266" s="7" t="s">
        <v>46</v>
      </c>
      <c r="B266" s="8">
        <f>SUM(B267:B274)</f>
        <v>31000960.45</v>
      </c>
      <c r="C266" s="8">
        <f>SUM(C267:C274)</f>
        <v>0</v>
      </c>
      <c r="D266" s="8">
        <f>SUM(D267:D274)</f>
        <v>31000960.45</v>
      </c>
      <c r="E266" s="8">
        <f>SUM(E267:E274)</f>
        <v>29646499.299999997</v>
      </c>
      <c r="F266" s="33">
        <f>E266/D266</f>
        <v>0.9563090584827347</v>
      </c>
    </row>
    <row r="267" spans="1:6" ht="15.75">
      <c r="A267" s="14" t="s">
        <v>84</v>
      </c>
      <c r="B267" s="12">
        <v>19329960.45</v>
      </c>
      <c r="C267" s="12">
        <v>0</v>
      </c>
      <c r="D267" s="12">
        <v>19329960.45</v>
      </c>
      <c r="E267" s="12">
        <v>12662841.85</v>
      </c>
      <c r="F267" s="33">
        <f>E267/D267</f>
        <v>0.6550888649128095</v>
      </c>
    </row>
    <row r="268" spans="1:6" ht="15.75">
      <c r="A268" s="14" t="s">
        <v>54</v>
      </c>
      <c r="B268" s="12">
        <v>155000</v>
      </c>
      <c r="C268" s="12">
        <v>0</v>
      </c>
      <c r="D268" s="12">
        <v>155000</v>
      </c>
      <c r="E268" s="12">
        <v>27524.56</v>
      </c>
      <c r="F268" s="33">
        <f>E268/D268</f>
        <v>0.17757780645161292</v>
      </c>
    </row>
    <row r="269" spans="1:6" ht="15.75">
      <c r="A269" s="14" t="s">
        <v>131</v>
      </c>
      <c r="B269" s="12">
        <v>0</v>
      </c>
      <c r="C269" s="12">
        <v>0</v>
      </c>
      <c r="D269" s="12">
        <v>0</v>
      </c>
      <c r="E269" s="12">
        <v>80000</v>
      </c>
      <c r="F269" s="33"/>
    </row>
    <row r="270" spans="1:6" ht="15.75">
      <c r="A270" s="22" t="s">
        <v>55</v>
      </c>
      <c r="B270" s="12">
        <v>1396000</v>
      </c>
      <c r="C270" s="12">
        <v>0</v>
      </c>
      <c r="D270" s="12">
        <v>1396000</v>
      </c>
      <c r="E270" s="12">
        <v>-146805.48</v>
      </c>
      <c r="F270" s="33"/>
    </row>
    <row r="271" spans="1:6" ht="15.75">
      <c r="A271" s="14" t="s">
        <v>47</v>
      </c>
      <c r="B271" s="12">
        <v>2000000</v>
      </c>
      <c r="C271" s="12">
        <v>0</v>
      </c>
      <c r="D271" s="12">
        <v>2000000</v>
      </c>
      <c r="E271" s="12">
        <v>2627843.18</v>
      </c>
      <c r="F271" s="33">
        <f>E271/D271</f>
        <v>1.31392159</v>
      </c>
    </row>
    <row r="272" spans="1:6" ht="15.75">
      <c r="A272" s="14" t="s">
        <v>56</v>
      </c>
      <c r="B272" s="12">
        <v>900000</v>
      </c>
      <c r="C272" s="12">
        <v>0</v>
      </c>
      <c r="D272" s="12">
        <v>900000</v>
      </c>
      <c r="E272" s="12">
        <v>536926.86</v>
      </c>
      <c r="F272" s="33">
        <f>E272/D272</f>
        <v>0.5965853999999999</v>
      </c>
    </row>
    <row r="273" spans="1:6" ht="15.75">
      <c r="A273" s="14" t="s">
        <v>48</v>
      </c>
      <c r="B273" s="12">
        <v>211000</v>
      </c>
      <c r="C273" s="12">
        <v>0</v>
      </c>
      <c r="D273" s="12">
        <v>211000</v>
      </c>
      <c r="E273" s="12">
        <v>378180.58</v>
      </c>
      <c r="F273" s="33">
        <f>E273/D273</f>
        <v>1.7923250236966826</v>
      </c>
    </row>
    <row r="274" spans="1:6" ht="15.75">
      <c r="A274" s="14" t="s">
        <v>57</v>
      </c>
      <c r="B274" s="12">
        <v>7009000</v>
      </c>
      <c r="C274" s="12">
        <v>0</v>
      </c>
      <c r="D274" s="12">
        <v>7009000</v>
      </c>
      <c r="E274" s="12">
        <v>13479987.75</v>
      </c>
      <c r="F274" s="33">
        <f>E274/D274</f>
        <v>1.9232397988300756</v>
      </c>
    </row>
    <row r="275" spans="1:6" ht="15.75">
      <c r="A275" s="7" t="s">
        <v>50</v>
      </c>
      <c r="B275" s="8">
        <f>SUM(B276:B276)</f>
        <v>0</v>
      </c>
      <c r="C275" s="8">
        <f>SUM(C276:C276)</f>
        <v>0</v>
      </c>
      <c r="D275" s="8">
        <f>SUM(D276:D276)</f>
        <v>0</v>
      </c>
      <c r="E275" s="8">
        <f>SUM(E276:E276)</f>
        <v>1223178.09</v>
      </c>
      <c r="F275" s="33"/>
    </row>
    <row r="276" spans="1:6" ht="15.75">
      <c r="A276" s="14" t="s">
        <v>51</v>
      </c>
      <c r="B276" s="12">
        <v>0</v>
      </c>
      <c r="C276" s="12">
        <v>0</v>
      </c>
      <c r="D276" s="12">
        <v>0</v>
      </c>
      <c r="E276" s="12">
        <v>1223178.09</v>
      </c>
      <c r="F276" s="33"/>
    </row>
    <row r="277" spans="1:6" s="53" customFormat="1" ht="18.75">
      <c r="A277" s="50" t="s">
        <v>109</v>
      </c>
      <c r="B277" s="51">
        <f>SUM(B249+B263+B266+B255+B275)</f>
        <v>49334342.91</v>
      </c>
      <c r="C277" s="51">
        <f>SUM(C249+C263+C266+C255+C275)</f>
        <v>0</v>
      </c>
      <c r="D277" s="51">
        <f>SUM(D249+D263+D266+D255+D275)</f>
        <v>49334342.91</v>
      </c>
      <c r="E277" s="51">
        <f>SUM(E249+E263+E266+E255+E275)</f>
        <v>53345707.04</v>
      </c>
      <c r="F277" s="52">
        <f>E277/D277</f>
        <v>1.081309771112547</v>
      </c>
    </row>
    <row r="278" spans="1:6" ht="15.75">
      <c r="A278" s="42"/>
      <c r="B278" s="73"/>
      <c r="C278" s="73"/>
      <c r="D278" s="73"/>
      <c r="E278" s="73"/>
      <c r="F278" s="33"/>
    </row>
    <row r="279" spans="1:6" s="55" customFormat="1" ht="21.75" customHeight="1">
      <c r="A279" s="69" t="s">
        <v>58</v>
      </c>
      <c r="B279" s="56"/>
      <c r="C279" s="56"/>
      <c r="D279" s="56"/>
      <c r="E279" s="56"/>
      <c r="F279" s="57"/>
    </row>
    <row r="280" spans="1:6" ht="15.75">
      <c r="A280" s="32" t="s">
        <v>7</v>
      </c>
      <c r="B280" s="8">
        <f>SUM(B281:B283)</f>
        <v>7199.88</v>
      </c>
      <c r="C280" s="8">
        <f>SUM(C281:C283)</f>
        <v>0</v>
      </c>
      <c r="D280" s="8">
        <f>SUM(D281:D283)</f>
        <v>7199.88</v>
      </c>
      <c r="E280" s="8">
        <f>SUM(E281:E283)</f>
        <v>327.6</v>
      </c>
      <c r="F280" s="33">
        <f>E280/D280</f>
        <v>0.045500758345972434</v>
      </c>
    </row>
    <row r="281" spans="1:6" ht="15.75">
      <c r="A281" s="38" t="s">
        <v>9</v>
      </c>
      <c r="B281" s="12">
        <v>6000</v>
      </c>
      <c r="C281" s="12">
        <v>0</v>
      </c>
      <c r="D281" s="12">
        <v>6000</v>
      </c>
      <c r="E281" s="12">
        <v>0</v>
      </c>
      <c r="F281" s="33">
        <f>E281/D281</f>
        <v>0</v>
      </c>
    </row>
    <row r="282" spans="1:6" ht="15.75">
      <c r="A282" s="38" t="s">
        <v>11</v>
      </c>
      <c r="B282" s="12">
        <v>0</v>
      </c>
      <c r="C282" s="12">
        <v>0</v>
      </c>
      <c r="D282" s="12">
        <v>0</v>
      </c>
      <c r="E282" s="12">
        <v>327.6</v>
      </c>
      <c r="F282" s="33"/>
    </row>
    <row r="283" spans="1:6" ht="15.75">
      <c r="A283" s="38" t="s">
        <v>12</v>
      </c>
      <c r="B283" s="12">
        <v>1199.88</v>
      </c>
      <c r="C283" s="12">
        <v>0</v>
      </c>
      <c r="D283" s="12">
        <v>1199.88</v>
      </c>
      <c r="E283" s="12">
        <v>0</v>
      </c>
      <c r="F283" s="33">
        <f>E283/D283</f>
        <v>0</v>
      </c>
    </row>
    <row r="284" spans="1:6" s="53" customFormat="1" ht="18.75">
      <c r="A284" s="50" t="s">
        <v>110</v>
      </c>
      <c r="B284" s="51">
        <f>SUM(B280)</f>
        <v>7199.88</v>
      </c>
      <c r="C284" s="51">
        <f>SUM(C280)</f>
        <v>0</v>
      </c>
      <c r="D284" s="51">
        <f>SUM(D280)</f>
        <v>7199.88</v>
      </c>
      <c r="E284" s="51">
        <f>SUM(E280)</f>
        <v>327.6</v>
      </c>
      <c r="F284" s="52">
        <f>E284/D284</f>
        <v>0.045500758345972434</v>
      </c>
    </row>
    <row r="285" spans="1:6" ht="15.75">
      <c r="A285" s="42"/>
      <c r="B285" s="73"/>
      <c r="C285" s="73"/>
      <c r="D285" s="73"/>
      <c r="E285" s="73"/>
      <c r="F285" s="33"/>
    </row>
    <row r="286" spans="1:6" s="55" customFormat="1" ht="21.75" customHeight="1">
      <c r="A286" s="60" t="s">
        <v>133</v>
      </c>
      <c r="B286" s="56"/>
      <c r="C286" s="56"/>
      <c r="D286" s="56"/>
      <c r="E286" s="56"/>
      <c r="F286" s="57"/>
    </row>
    <row r="287" spans="1:6" ht="15.75">
      <c r="A287" s="32" t="s">
        <v>7</v>
      </c>
      <c r="B287" s="8">
        <f>SUM(B288:B288)</f>
        <v>0</v>
      </c>
      <c r="C287" s="8">
        <f>SUM(C288:C288)</f>
        <v>0</v>
      </c>
      <c r="D287" s="8">
        <f>SUM(D288:D288)</f>
        <v>0</v>
      </c>
      <c r="E287" s="8">
        <f>SUM(E288:E288)</f>
        <v>16295.2</v>
      </c>
      <c r="F287" s="33"/>
    </row>
    <row r="288" spans="1:6" ht="15.75">
      <c r="A288" s="38" t="s">
        <v>11</v>
      </c>
      <c r="B288" s="12">
        <v>0</v>
      </c>
      <c r="C288" s="12">
        <v>0</v>
      </c>
      <c r="D288" s="12">
        <v>0</v>
      </c>
      <c r="E288" s="12">
        <v>16295.2</v>
      </c>
      <c r="F288" s="33"/>
    </row>
    <row r="289" spans="1:6" s="53" customFormat="1" ht="18.75">
      <c r="A289" s="50" t="s">
        <v>134</v>
      </c>
      <c r="B289" s="51">
        <f>SUM(B287)</f>
        <v>0</v>
      </c>
      <c r="C289" s="51">
        <f>SUM(C287)</f>
        <v>0</v>
      </c>
      <c r="D289" s="51">
        <f>SUM(D287)</f>
        <v>0</v>
      </c>
      <c r="E289" s="51">
        <f>SUM(E287)</f>
        <v>16295.2</v>
      </c>
      <c r="F289" s="52"/>
    </row>
    <row r="290" spans="1:6" ht="30" customHeight="1">
      <c r="A290" s="85" t="s">
        <v>33</v>
      </c>
      <c r="B290" s="85"/>
      <c r="C290" s="85"/>
      <c r="D290" s="85"/>
      <c r="E290" s="85"/>
      <c r="F290" s="85"/>
    </row>
    <row r="291" spans="1:6" s="30" customFormat="1" ht="31.5">
      <c r="A291" s="1" t="s">
        <v>4</v>
      </c>
      <c r="B291" s="2" t="s">
        <v>0</v>
      </c>
      <c r="C291" s="2" t="s">
        <v>1</v>
      </c>
      <c r="D291" s="2" t="s">
        <v>2</v>
      </c>
      <c r="E291" s="2" t="s">
        <v>3</v>
      </c>
      <c r="F291" s="3" t="s">
        <v>5</v>
      </c>
    </row>
    <row r="292" spans="1:6" ht="15.75">
      <c r="A292" s="42"/>
      <c r="B292" s="73"/>
      <c r="C292" s="73"/>
      <c r="D292" s="73"/>
      <c r="E292" s="73"/>
      <c r="F292" s="33"/>
    </row>
    <row r="293" spans="1:6" s="55" customFormat="1" ht="21.75" customHeight="1">
      <c r="A293" s="69" t="s">
        <v>59</v>
      </c>
      <c r="B293" s="56"/>
      <c r="C293" s="56"/>
      <c r="D293" s="56"/>
      <c r="E293" s="56"/>
      <c r="F293" s="57"/>
    </row>
    <row r="294" spans="1:6" ht="15.75">
      <c r="A294" s="32" t="s">
        <v>7</v>
      </c>
      <c r="B294" s="8">
        <f>SUM(B295:B296)</f>
        <v>815000</v>
      </c>
      <c r="C294" s="8">
        <f>SUM(C295:C296)</f>
        <v>0</v>
      </c>
      <c r="D294" s="8">
        <f>SUM(D295:D296)</f>
        <v>815000</v>
      </c>
      <c r="E294" s="8">
        <f>SUM(E295:E296)</f>
        <v>790528.04</v>
      </c>
      <c r="F294" s="33">
        <f>E294/D294</f>
        <v>0.969973055214724</v>
      </c>
    </row>
    <row r="295" spans="1:6" ht="15.75">
      <c r="A295" s="38" t="s">
        <v>9</v>
      </c>
      <c r="B295" s="12">
        <v>815000</v>
      </c>
      <c r="C295" s="12">
        <v>0</v>
      </c>
      <c r="D295" s="12">
        <v>815000</v>
      </c>
      <c r="E295" s="12">
        <v>787043.73</v>
      </c>
      <c r="F295" s="33">
        <f>E295/D295</f>
        <v>0.9656978282208589</v>
      </c>
    </row>
    <row r="296" spans="1:6" ht="15.75">
      <c r="A296" s="38" t="s">
        <v>11</v>
      </c>
      <c r="B296" s="12">
        <v>0</v>
      </c>
      <c r="C296" s="12">
        <v>0</v>
      </c>
      <c r="D296" s="12">
        <v>0</v>
      </c>
      <c r="E296" s="12">
        <v>3484.31</v>
      </c>
      <c r="F296" s="33"/>
    </row>
    <row r="297" spans="1:6" ht="15.75">
      <c r="A297" s="7" t="s">
        <v>35</v>
      </c>
      <c r="B297" s="8">
        <f>SUM(B298:B298)</f>
        <v>147600</v>
      </c>
      <c r="C297" s="8">
        <f>SUM(C298:C298)</f>
        <v>0</v>
      </c>
      <c r="D297" s="8">
        <f>SUM(D298:D298)</f>
        <v>147600</v>
      </c>
      <c r="E297" s="8">
        <f>SUM(E298:E298)</f>
        <v>135900</v>
      </c>
      <c r="F297" s="33">
        <f>E297/D297</f>
        <v>0.9207317073170732</v>
      </c>
    </row>
    <row r="298" spans="1:6" ht="15.75">
      <c r="A298" s="22" t="s">
        <v>61</v>
      </c>
      <c r="B298" s="12">
        <v>147600</v>
      </c>
      <c r="C298" s="12">
        <v>0</v>
      </c>
      <c r="D298" s="12">
        <v>147600</v>
      </c>
      <c r="E298" s="12">
        <v>135900</v>
      </c>
      <c r="F298" s="33">
        <f>E298/D298</f>
        <v>0.9207317073170732</v>
      </c>
    </row>
    <row r="299" spans="1:6" s="53" customFormat="1" ht="18.75">
      <c r="A299" s="50" t="s">
        <v>111</v>
      </c>
      <c r="B299" s="51">
        <f>B297+B294</f>
        <v>962600</v>
      </c>
      <c r="C299" s="51">
        <f>C297+C294</f>
        <v>0</v>
      </c>
      <c r="D299" s="51">
        <f>D297+D294</f>
        <v>962600</v>
      </c>
      <c r="E299" s="51">
        <f>E297+E294</f>
        <v>926428.04</v>
      </c>
      <c r="F299" s="52">
        <f>E299/D299</f>
        <v>0.9624226469977145</v>
      </c>
    </row>
    <row r="300" spans="1:6" ht="15.75">
      <c r="A300" s="42"/>
      <c r="B300" s="73"/>
      <c r="C300" s="73"/>
      <c r="D300" s="73"/>
      <c r="E300" s="73"/>
      <c r="F300" s="33"/>
    </row>
    <row r="301" spans="1:6" s="55" customFormat="1" ht="21.75" customHeight="1">
      <c r="A301" s="60" t="s">
        <v>62</v>
      </c>
      <c r="B301" s="56"/>
      <c r="C301" s="56"/>
      <c r="D301" s="56"/>
      <c r="E301" s="56"/>
      <c r="F301" s="57"/>
    </row>
    <row r="302" spans="1:6" ht="15.75">
      <c r="A302" s="32" t="s">
        <v>7</v>
      </c>
      <c r="B302" s="8">
        <f>SUM(B303:B303)</f>
        <v>0</v>
      </c>
      <c r="C302" s="8">
        <f>SUM(C303:C303)</f>
        <v>0</v>
      </c>
      <c r="D302" s="8">
        <f>SUM(D303:D303)</f>
        <v>0</v>
      </c>
      <c r="E302" s="8">
        <f>SUM(E303:E303)</f>
        <v>2712</v>
      </c>
      <c r="F302" s="33"/>
    </row>
    <row r="303" spans="1:6" ht="15.75">
      <c r="A303" s="38" t="s">
        <v>9</v>
      </c>
      <c r="B303" s="12">
        <v>0</v>
      </c>
      <c r="C303" s="12">
        <v>0</v>
      </c>
      <c r="D303" s="12">
        <v>0</v>
      </c>
      <c r="E303" s="12">
        <v>2712</v>
      </c>
      <c r="F303" s="33"/>
    </row>
    <row r="304" spans="1:6" s="53" customFormat="1" ht="18.75">
      <c r="A304" s="50" t="s">
        <v>112</v>
      </c>
      <c r="B304" s="51">
        <f>SUM(B302)</f>
        <v>0</v>
      </c>
      <c r="C304" s="51">
        <f>SUM(C302)</f>
        <v>0</v>
      </c>
      <c r="D304" s="51">
        <f>SUM(D302)</f>
        <v>0</v>
      </c>
      <c r="E304" s="51">
        <f>SUM(E302)</f>
        <v>2712</v>
      </c>
      <c r="F304" s="52"/>
    </row>
    <row r="305" spans="1:6" ht="15.75">
      <c r="A305" s="42"/>
      <c r="B305" s="73"/>
      <c r="C305" s="73"/>
      <c r="D305" s="73"/>
      <c r="E305" s="73"/>
      <c r="F305" s="33"/>
    </row>
    <row r="306" spans="1:6" s="55" customFormat="1" ht="21.75" customHeight="1">
      <c r="A306" s="60" t="s">
        <v>63</v>
      </c>
      <c r="B306" s="56"/>
      <c r="C306" s="56"/>
      <c r="D306" s="56"/>
      <c r="E306" s="56"/>
      <c r="F306" s="57"/>
    </row>
    <row r="307" spans="1:6" ht="15.75">
      <c r="A307" s="32" t="s">
        <v>7</v>
      </c>
      <c r="B307" s="8">
        <f>SUM(B308:B308)</f>
        <v>0</v>
      </c>
      <c r="C307" s="8">
        <f>SUM(C308:C308)</f>
        <v>0</v>
      </c>
      <c r="D307" s="8">
        <f>SUM(D308:D308)</f>
        <v>0</v>
      </c>
      <c r="E307" s="8">
        <f>SUM(E308:E308)</f>
        <v>614.53</v>
      </c>
      <c r="F307" s="33"/>
    </row>
    <row r="308" spans="1:6" ht="15.75">
      <c r="A308" s="38" t="s">
        <v>11</v>
      </c>
      <c r="B308" s="12">
        <v>0</v>
      </c>
      <c r="C308" s="12">
        <v>0</v>
      </c>
      <c r="D308" s="12">
        <v>0</v>
      </c>
      <c r="E308" s="12">
        <v>614.53</v>
      </c>
      <c r="F308" s="33"/>
    </row>
    <row r="309" spans="1:6" ht="15.75">
      <c r="A309" s="7" t="s">
        <v>35</v>
      </c>
      <c r="B309" s="8">
        <f>SUM(B310:B310)</f>
        <v>0</v>
      </c>
      <c r="C309" s="8">
        <f>SUM(C310:C310)</f>
        <v>8468</v>
      </c>
      <c r="D309" s="8">
        <f>SUM(D310:D310)</f>
        <v>8468</v>
      </c>
      <c r="E309" s="8">
        <f>SUM(E310:E310)</f>
        <v>7896</v>
      </c>
      <c r="F309" s="33">
        <f>E309/D309</f>
        <v>0.9324515824279641</v>
      </c>
    </row>
    <row r="310" spans="1:6" ht="15.75">
      <c r="A310" s="14" t="s">
        <v>36</v>
      </c>
      <c r="B310" s="12">
        <v>0</v>
      </c>
      <c r="C310" s="12">
        <v>8468</v>
      </c>
      <c r="D310" s="12">
        <v>8468</v>
      </c>
      <c r="E310" s="12">
        <v>7896</v>
      </c>
      <c r="F310" s="33">
        <f>E310/D310</f>
        <v>0.9324515824279641</v>
      </c>
    </row>
    <row r="311" spans="1:6" s="53" customFormat="1" ht="18.75">
      <c r="A311" s="50" t="s">
        <v>113</v>
      </c>
      <c r="B311" s="51">
        <f>SUM(B307+B309)</f>
        <v>0</v>
      </c>
      <c r="C311" s="51">
        <f>SUM(C307+C309)</f>
        <v>8468</v>
      </c>
      <c r="D311" s="51">
        <f>SUM(D307+D309)</f>
        <v>8468</v>
      </c>
      <c r="E311" s="51">
        <f>SUM(E307+E309)</f>
        <v>8510.53</v>
      </c>
      <c r="F311" s="52">
        <f>E311/D311</f>
        <v>1.0050224374114314</v>
      </c>
    </row>
    <row r="312" spans="1:6" ht="15.75">
      <c r="A312" s="42"/>
      <c r="B312" s="73"/>
      <c r="C312" s="73"/>
      <c r="D312" s="73"/>
      <c r="E312" s="73"/>
      <c r="F312" s="33"/>
    </row>
    <row r="313" spans="1:6" s="55" customFormat="1" ht="21.75" customHeight="1">
      <c r="A313" s="60" t="s">
        <v>64</v>
      </c>
      <c r="B313" s="56"/>
      <c r="C313" s="56"/>
      <c r="D313" s="56"/>
      <c r="E313" s="56"/>
      <c r="F313" s="57"/>
    </row>
    <row r="314" spans="1:6" ht="15.75">
      <c r="A314" s="32" t="s">
        <v>7</v>
      </c>
      <c r="B314" s="8">
        <f>SUM(B315:B315)</f>
        <v>0</v>
      </c>
      <c r="C314" s="8">
        <f>SUM(C315:C315)</f>
        <v>0</v>
      </c>
      <c r="D314" s="8">
        <f>SUM(D315:D315)</f>
        <v>0</v>
      </c>
      <c r="E314" s="8">
        <f>SUM(E315:E315)</f>
        <v>2862.55</v>
      </c>
      <c r="F314" s="33"/>
    </row>
    <row r="315" spans="1:6" ht="15.75">
      <c r="A315" s="38" t="s">
        <v>11</v>
      </c>
      <c r="B315" s="12">
        <v>0</v>
      </c>
      <c r="C315" s="12">
        <v>0</v>
      </c>
      <c r="D315" s="12">
        <v>0</v>
      </c>
      <c r="E315" s="12">
        <v>2862.55</v>
      </c>
      <c r="F315" s="33"/>
    </row>
    <row r="316" spans="1:6" ht="15.75">
      <c r="A316" s="7" t="s">
        <v>35</v>
      </c>
      <c r="B316" s="8">
        <f>SUM(B317:B321)</f>
        <v>2975483</v>
      </c>
      <c r="C316" s="8">
        <f>SUM(C317:C321)</f>
        <v>76600</v>
      </c>
      <c r="D316" s="8">
        <f>SUM(D317:D321)</f>
        <v>3052083</v>
      </c>
      <c r="E316" s="8">
        <f>SUM(E317:E321)</f>
        <v>2047795.43</v>
      </c>
      <c r="F316" s="33">
        <f aca="true" t="shared" si="4" ref="F316:F374">E316/D316</f>
        <v>0.6709501117761214</v>
      </c>
    </row>
    <row r="317" spans="1:6" ht="15.75">
      <c r="A317" s="22" t="s">
        <v>36</v>
      </c>
      <c r="B317" s="12">
        <v>0</v>
      </c>
      <c r="C317" s="12">
        <v>76600</v>
      </c>
      <c r="D317" s="12">
        <v>76600</v>
      </c>
      <c r="E317" s="12">
        <v>76600</v>
      </c>
      <c r="F317" s="33">
        <f t="shared" si="4"/>
        <v>1</v>
      </c>
    </row>
    <row r="318" spans="1:6" ht="15.75">
      <c r="A318" s="22" t="s">
        <v>60</v>
      </c>
      <c r="B318" s="12">
        <v>2420783</v>
      </c>
      <c r="C318" s="12">
        <v>0</v>
      </c>
      <c r="D318" s="12">
        <v>2420783</v>
      </c>
      <c r="E318" s="12">
        <v>1858926</v>
      </c>
      <c r="F318" s="33">
        <f t="shared" si="4"/>
        <v>0.7679027818685111</v>
      </c>
    </row>
    <row r="319" spans="1:6" ht="15.75">
      <c r="A319" s="22" t="s">
        <v>61</v>
      </c>
      <c r="B319" s="12">
        <v>90000</v>
      </c>
      <c r="C319" s="12">
        <v>0</v>
      </c>
      <c r="D319" s="12">
        <v>90000</v>
      </c>
      <c r="E319" s="12">
        <v>83284</v>
      </c>
      <c r="F319" s="33">
        <f t="shared" si="4"/>
        <v>0.9253777777777777</v>
      </c>
    </row>
    <row r="320" spans="1:6" ht="15.75">
      <c r="A320" s="22" t="s">
        <v>41</v>
      </c>
      <c r="B320" s="12">
        <v>0</v>
      </c>
      <c r="C320" s="12">
        <v>0</v>
      </c>
      <c r="D320" s="12">
        <v>0</v>
      </c>
      <c r="E320" s="12">
        <v>-7014.57</v>
      </c>
      <c r="F320" s="33"/>
    </row>
    <row r="321" spans="1:6" ht="15.75">
      <c r="A321" s="22" t="s">
        <v>42</v>
      </c>
      <c r="B321" s="12">
        <v>464700</v>
      </c>
      <c r="C321" s="12">
        <v>0</v>
      </c>
      <c r="D321" s="12">
        <v>464700</v>
      </c>
      <c r="E321" s="12">
        <v>36000</v>
      </c>
      <c r="F321" s="33">
        <f t="shared" si="4"/>
        <v>0.0774693350548741</v>
      </c>
    </row>
    <row r="322" spans="1:6" s="53" customFormat="1" ht="18.75">
      <c r="A322" s="50" t="s">
        <v>114</v>
      </c>
      <c r="B322" s="51">
        <f>SUM(B316+B314)</f>
        <v>2975483</v>
      </c>
      <c r="C322" s="51">
        <f>SUM(C316+C314)</f>
        <v>76600</v>
      </c>
      <c r="D322" s="51">
        <f>SUM(D316+D314)</f>
        <v>3052083</v>
      </c>
      <c r="E322" s="51">
        <f>SUM(E316+E314)</f>
        <v>2050657.98</v>
      </c>
      <c r="F322" s="52">
        <f t="shared" si="4"/>
        <v>0.6718880122198512</v>
      </c>
    </row>
    <row r="323" spans="1:6" ht="15.75">
      <c r="A323" s="42"/>
      <c r="B323" s="73"/>
      <c r="C323" s="73"/>
      <c r="D323" s="73"/>
      <c r="E323" s="73"/>
      <c r="F323" s="33"/>
    </row>
    <row r="324" spans="1:6" s="55" customFormat="1" ht="21.75" customHeight="1">
      <c r="A324" s="69" t="s">
        <v>65</v>
      </c>
      <c r="B324" s="56"/>
      <c r="C324" s="56"/>
      <c r="D324" s="56"/>
      <c r="E324" s="56"/>
      <c r="F324" s="57"/>
    </row>
    <row r="325" spans="1:6" ht="15.75">
      <c r="A325" s="7" t="s">
        <v>46</v>
      </c>
      <c r="B325" s="8">
        <f>SUM(B326:B326)</f>
        <v>517000</v>
      </c>
      <c r="C325" s="8">
        <f>SUM(C326:C326)</f>
        <v>0</v>
      </c>
      <c r="D325" s="8">
        <f>SUM(D326:D326)</f>
        <v>517000</v>
      </c>
      <c r="E325" s="8">
        <f>SUM(E326:E326)</f>
        <v>0</v>
      </c>
      <c r="F325" s="33">
        <f t="shared" si="4"/>
        <v>0</v>
      </c>
    </row>
    <row r="326" spans="1:6" ht="15.75">
      <c r="A326" s="14" t="s">
        <v>84</v>
      </c>
      <c r="B326" s="12">
        <v>517000</v>
      </c>
      <c r="C326" s="12">
        <v>0</v>
      </c>
      <c r="D326" s="12">
        <v>517000</v>
      </c>
      <c r="E326" s="12">
        <v>0</v>
      </c>
      <c r="F326" s="33">
        <f t="shared" si="4"/>
        <v>0</v>
      </c>
    </row>
    <row r="327" spans="1:6" s="53" customFormat="1" ht="18.75">
      <c r="A327" s="50" t="s">
        <v>115</v>
      </c>
      <c r="B327" s="51">
        <f>SUM(B325)</f>
        <v>517000</v>
      </c>
      <c r="C327" s="51">
        <f>SUM(C325)</f>
        <v>0</v>
      </c>
      <c r="D327" s="51">
        <f>SUM(D325)</f>
        <v>517000</v>
      </c>
      <c r="E327" s="51">
        <f>SUM(E325)</f>
        <v>0</v>
      </c>
      <c r="F327" s="52">
        <f t="shared" si="4"/>
        <v>0</v>
      </c>
    </row>
    <row r="328" spans="1:6" ht="15.75">
      <c r="A328" s="42"/>
      <c r="B328" s="73"/>
      <c r="C328" s="73"/>
      <c r="D328" s="73"/>
      <c r="E328" s="73"/>
      <c r="F328" s="33"/>
    </row>
    <row r="329" spans="1:6" s="53" customFormat="1" ht="18.75">
      <c r="A329" s="60" t="s">
        <v>86</v>
      </c>
      <c r="B329" s="56"/>
      <c r="C329" s="56"/>
      <c r="D329" s="56"/>
      <c r="E329" s="56"/>
      <c r="F329" s="57"/>
    </row>
    <row r="330" spans="1:6" ht="15.75">
      <c r="A330" s="32" t="s">
        <v>7</v>
      </c>
      <c r="B330" s="8">
        <f>SUM(B331:B332)</f>
        <v>624000</v>
      </c>
      <c r="C330" s="8">
        <f>SUM(C331:C332)</f>
        <v>0</v>
      </c>
      <c r="D330" s="8">
        <f>SUM(D331:D332)</f>
        <v>624000</v>
      </c>
      <c r="E330" s="8">
        <f>SUM(E331:E332)</f>
        <v>270614.32</v>
      </c>
      <c r="F330" s="33">
        <f t="shared" si="4"/>
        <v>0.4336767948717949</v>
      </c>
    </row>
    <row r="331" spans="1:6" ht="15.75">
      <c r="A331" s="35" t="s">
        <v>83</v>
      </c>
      <c r="B331" s="12">
        <v>604000</v>
      </c>
      <c r="C331" s="12">
        <v>0</v>
      </c>
      <c r="D331" s="12">
        <v>604000</v>
      </c>
      <c r="E331" s="12">
        <v>270614.32</v>
      </c>
      <c r="F331" s="33">
        <f t="shared" si="4"/>
        <v>0.4480369536423841</v>
      </c>
    </row>
    <row r="332" spans="1:6" ht="15.75">
      <c r="A332" s="38" t="s">
        <v>9</v>
      </c>
      <c r="B332" s="12">
        <v>20000</v>
      </c>
      <c r="C332" s="12">
        <v>0</v>
      </c>
      <c r="D332" s="12">
        <v>20000</v>
      </c>
      <c r="E332" s="12">
        <v>0</v>
      </c>
      <c r="F332" s="33">
        <f t="shared" si="4"/>
        <v>0</v>
      </c>
    </row>
    <row r="333" spans="1:6" ht="15.75">
      <c r="A333" s="7" t="s">
        <v>35</v>
      </c>
      <c r="B333" s="8">
        <f>SUM(B334:B335)</f>
        <v>739000</v>
      </c>
      <c r="C333" s="8">
        <f>SUM(C334:C335)</f>
        <v>0</v>
      </c>
      <c r="D333" s="8">
        <f>SUM(D334:D335)</f>
        <v>739000</v>
      </c>
      <c r="E333" s="8">
        <f>SUM(E334:E335)</f>
        <v>239771.13</v>
      </c>
      <c r="F333" s="33">
        <f t="shared" si="4"/>
        <v>0.3244534912043302</v>
      </c>
    </row>
    <row r="334" spans="1:6" ht="15.75">
      <c r="A334" s="38" t="s">
        <v>72</v>
      </c>
      <c r="B334" s="12">
        <v>449000</v>
      </c>
      <c r="C334" s="12">
        <v>0</v>
      </c>
      <c r="D334" s="12">
        <v>449000</v>
      </c>
      <c r="E334" s="12">
        <v>239771.13</v>
      </c>
      <c r="F334" s="33">
        <f t="shared" si="4"/>
        <v>0.534011425389755</v>
      </c>
    </row>
    <row r="335" spans="1:6" ht="15.75">
      <c r="A335" s="22" t="s">
        <v>61</v>
      </c>
      <c r="B335" s="12">
        <v>290000</v>
      </c>
      <c r="C335" s="12">
        <v>0</v>
      </c>
      <c r="D335" s="12">
        <v>290000</v>
      </c>
      <c r="E335" s="12">
        <v>0</v>
      </c>
      <c r="F335" s="33">
        <f t="shared" si="4"/>
        <v>0</v>
      </c>
    </row>
    <row r="336" spans="1:6" s="53" customFormat="1" ht="18.75">
      <c r="A336" s="50" t="s">
        <v>127</v>
      </c>
      <c r="B336" s="51">
        <f>B330+B333</f>
        <v>1363000</v>
      </c>
      <c r="C336" s="51">
        <f>C330+C333</f>
        <v>0</v>
      </c>
      <c r="D336" s="51">
        <f>D330+D333</f>
        <v>1363000</v>
      </c>
      <c r="E336" s="51">
        <f>E330+E333</f>
        <v>510385.45</v>
      </c>
      <c r="F336" s="52">
        <f t="shared" si="4"/>
        <v>0.3744574101247249</v>
      </c>
    </row>
    <row r="337" spans="1:6" ht="30" customHeight="1">
      <c r="A337" s="85" t="s">
        <v>33</v>
      </c>
      <c r="B337" s="85"/>
      <c r="C337" s="85"/>
      <c r="D337" s="85"/>
      <c r="E337" s="85"/>
      <c r="F337" s="85"/>
    </row>
    <row r="338" spans="1:6" s="30" customFormat="1" ht="31.5">
      <c r="A338" s="1" t="s">
        <v>4</v>
      </c>
      <c r="B338" s="2" t="s">
        <v>0</v>
      </c>
      <c r="C338" s="2" t="s">
        <v>1</v>
      </c>
      <c r="D338" s="2" t="s">
        <v>2</v>
      </c>
      <c r="E338" s="2" t="s">
        <v>3</v>
      </c>
      <c r="F338" s="3" t="s">
        <v>5</v>
      </c>
    </row>
    <row r="339" spans="1:6" ht="15.75">
      <c r="A339" s="42"/>
      <c r="B339" s="73"/>
      <c r="C339" s="73"/>
      <c r="D339" s="73"/>
      <c r="E339" s="73"/>
      <c r="F339" s="33"/>
    </row>
    <row r="340" spans="1:6" s="31" customFormat="1" ht="21.75" customHeight="1">
      <c r="A340" s="49" t="s">
        <v>34</v>
      </c>
      <c r="B340" s="15"/>
      <c r="C340" s="15"/>
      <c r="D340" s="15"/>
      <c r="E340" s="15"/>
      <c r="F340" s="4"/>
    </row>
    <row r="341" spans="1:6" ht="15.75">
      <c r="A341" s="32" t="s">
        <v>7</v>
      </c>
      <c r="B341" s="8">
        <f>SUM(B342:B346)</f>
        <v>69463546.34</v>
      </c>
      <c r="C341" s="8">
        <f>SUM(C342:C346)</f>
        <v>7323375.62</v>
      </c>
      <c r="D341" s="8">
        <f>SUM(D342:D346)</f>
        <v>76786921.96000001</v>
      </c>
      <c r="E341" s="8">
        <f>SUM(E342:E346)</f>
        <v>15257926.429999996</v>
      </c>
      <c r="F341" s="33">
        <f t="shared" si="4"/>
        <v>0.1987047538895775</v>
      </c>
    </row>
    <row r="342" spans="1:6" ht="15.75">
      <c r="A342" s="35" t="s">
        <v>83</v>
      </c>
      <c r="B342" s="23">
        <v>64873546.34</v>
      </c>
      <c r="C342" s="23">
        <v>0</v>
      </c>
      <c r="D342" s="23">
        <v>64873546.34</v>
      </c>
      <c r="E342" s="12">
        <f>59904584.94-59481281.89+141618.71+3083496.37</f>
        <v>3648418.129999997</v>
      </c>
      <c r="F342" s="33">
        <f t="shared" si="4"/>
        <v>0.05623891918716397</v>
      </c>
    </row>
    <row r="343" spans="1:6" ht="15.75">
      <c r="A343" s="38" t="s">
        <v>9</v>
      </c>
      <c r="B343" s="12">
        <v>40000</v>
      </c>
      <c r="C343" s="12">
        <v>0</v>
      </c>
      <c r="D343" s="12">
        <v>40000</v>
      </c>
      <c r="E343" s="12">
        <v>26303.99</v>
      </c>
      <c r="F343" s="33">
        <f t="shared" si="4"/>
        <v>0.65759975</v>
      </c>
    </row>
    <row r="344" spans="1:6" ht="15.75">
      <c r="A344" s="38" t="s">
        <v>10</v>
      </c>
      <c r="B344" s="12">
        <v>0</v>
      </c>
      <c r="C344" s="12">
        <v>0</v>
      </c>
      <c r="D344" s="12">
        <v>0</v>
      </c>
      <c r="E344" s="12">
        <v>4200</v>
      </c>
      <c r="F344" s="33"/>
    </row>
    <row r="345" spans="1:6" ht="15.75">
      <c r="A345" s="38" t="s">
        <v>11</v>
      </c>
      <c r="B345" s="12">
        <v>300000</v>
      </c>
      <c r="C345" s="12">
        <v>0</v>
      </c>
      <c r="D345" s="12">
        <v>300000</v>
      </c>
      <c r="E345" s="12">
        <v>211297.69</v>
      </c>
      <c r="F345" s="33"/>
    </row>
    <row r="346" spans="1:6" ht="15.75">
      <c r="A346" s="38" t="s">
        <v>12</v>
      </c>
      <c r="B346" s="12">
        <v>4250000</v>
      </c>
      <c r="C346" s="12">
        <v>7323375.62</v>
      </c>
      <c r="D346" s="12">
        <v>11573375.62</v>
      </c>
      <c r="E346" s="12">
        <v>11367706.62</v>
      </c>
      <c r="F346" s="33">
        <f t="shared" si="4"/>
        <v>0.9822291259911601</v>
      </c>
    </row>
    <row r="347" spans="1:6" ht="15.75">
      <c r="A347" s="7" t="s">
        <v>35</v>
      </c>
      <c r="B347" s="8">
        <f>SUM(B348:B351)</f>
        <v>198666116.38</v>
      </c>
      <c r="C347" s="8">
        <f>SUM(C348:C351)</f>
        <v>0</v>
      </c>
      <c r="D347" s="8">
        <f>SUM(D348:D351)</f>
        <v>198666116.38</v>
      </c>
      <c r="E347" s="8">
        <f>SUM(E348:E351)</f>
        <v>186210115.43</v>
      </c>
      <c r="F347" s="33">
        <f t="shared" si="4"/>
        <v>0.9373018349733344</v>
      </c>
    </row>
    <row r="348" spans="1:6" ht="15.75">
      <c r="A348" s="22" t="s">
        <v>36</v>
      </c>
      <c r="B348" s="12">
        <v>263250</v>
      </c>
      <c r="C348" s="12">
        <v>0</v>
      </c>
      <c r="D348" s="12">
        <v>263250</v>
      </c>
      <c r="E348" s="12">
        <v>0</v>
      </c>
      <c r="F348" s="33">
        <f t="shared" si="4"/>
        <v>0</v>
      </c>
    </row>
    <row r="349" spans="1:6" ht="15.75">
      <c r="A349" s="22" t="s">
        <v>60</v>
      </c>
      <c r="B349" s="12">
        <v>0</v>
      </c>
      <c r="C349" s="12">
        <v>0</v>
      </c>
      <c r="D349" s="12">
        <v>0</v>
      </c>
      <c r="E349" s="12">
        <v>270</v>
      </c>
      <c r="F349" s="33"/>
    </row>
    <row r="350" spans="1:6" ht="15.75">
      <c r="A350" s="22" t="s">
        <v>39</v>
      </c>
      <c r="B350" s="12">
        <v>195638903</v>
      </c>
      <c r="C350" s="12">
        <v>0</v>
      </c>
      <c r="D350" s="12">
        <v>195638903</v>
      </c>
      <c r="E350" s="12">
        <v>183441845.43</v>
      </c>
      <c r="F350" s="33">
        <f t="shared" si="4"/>
        <v>0.9376552547424579</v>
      </c>
    </row>
    <row r="351" spans="1:6" ht="15.75">
      <c r="A351" s="22" t="s">
        <v>40</v>
      </c>
      <c r="B351" s="12">
        <v>2763963.38</v>
      </c>
      <c r="C351" s="12">
        <v>0</v>
      </c>
      <c r="D351" s="12">
        <v>2763963.38</v>
      </c>
      <c r="E351" s="12">
        <v>2768000</v>
      </c>
      <c r="F351" s="33">
        <f t="shared" si="4"/>
        <v>1.0014604462668388</v>
      </c>
    </row>
    <row r="352" spans="1:6" ht="15.75">
      <c r="A352" s="7" t="s">
        <v>16</v>
      </c>
      <c r="B352" s="8">
        <f>SUM(B353:B354)</f>
        <v>15000</v>
      </c>
      <c r="C352" s="8">
        <f>SUM(C353:C354)</f>
        <v>30061.76</v>
      </c>
      <c r="D352" s="8">
        <f>SUM(D353:D354)</f>
        <v>45061.759999999995</v>
      </c>
      <c r="E352" s="8">
        <f>SUM(E353:E354)</f>
        <v>220614.23</v>
      </c>
      <c r="F352" s="33">
        <f t="shared" si="4"/>
        <v>4.89581920457612</v>
      </c>
    </row>
    <row r="353" spans="1:6" ht="15.75">
      <c r="A353" s="14" t="s">
        <v>43</v>
      </c>
      <c r="B353" s="12">
        <v>15000</v>
      </c>
      <c r="C353" s="12">
        <v>0</v>
      </c>
      <c r="D353" s="12">
        <v>15000</v>
      </c>
      <c r="E353" s="12">
        <v>14386.73</v>
      </c>
      <c r="F353" s="33">
        <f t="shared" si="4"/>
        <v>0.9591153333333333</v>
      </c>
    </row>
    <row r="354" spans="1:6" ht="15.75">
      <c r="A354" s="14" t="s">
        <v>44</v>
      </c>
      <c r="B354" s="12">
        <v>0</v>
      </c>
      <c r="C354" s="12">
        <v>30061.76</v>
      </c>
      <c r="D354" s="12">
        <v>30061.76</v>
      </c>
      <c r="E354" s="12">
        <v>206227.5</v>
      </c>
      <c r="F354" s="33">
        <f t="shared" si="4"/>
        <v>6.860127284630042</v>
      </c>
    </row>
    <row r="355" spans="1:6" ht="15.75">
      <c r="A355" s="7" t="s">
        <v>46</v>
      </c>
      <c r="B355" s="8">
        <f>SUM(B356:B356)</f>
        <v>11800000</v>
      </c>
      <c r="C355" s="8">
        <f>SUM(C356:C356)</f>
        <v>6843508.88</v>
      </c>
      <c r="D355" s="8">
        <f>SUM(D356:D356)</f>
        <v>18643508.88</v>
      </c>
      <c r="E355" s="8">
        <f>SUM(E356:E356)</f>
        <v>40829310.43</v>
      </c>
      <c r="F355" s="33">
        <f t="shared" si="4"/>
        <v>2.190001393664689</v>
      </c>
    </row>
    <row r="356" spans="1:6" ht="15.75">
      <c r="A356" s="14" t="s">
        <v>47</v>
      </c>
      <c r="B356" s="12">
        <v>11800000</v>
      </c>
      <c r="C356" s="12">
        <v>6843508.88</v>
      </c>
      <c r="D356" s="12">
        <v>18643508.88</v>
      </c>
      <c r="E356" s="12">
        <v>40829310.43</v>
      </c>
      <c r="F356" s="33">
        <f t="shared" si="4"/>
        <v>2.190001393664689</v>
      </c>
    </row>
    <row r="357" spans="1:6" ht="15.75">
      <c r="A357" s="7" t="s">
        <v>21</v>
      </c>
      <c r="B357" s="8">
        <f>SUM(B358:B358)</f>
        <v>243461.6</v>
      </c>
      <c r="C357" s="8">
        <f>SUM(C358:C358)</f>
        <v>0</v>
      </c>
      <c r="D357" s="8">
        <f>SUM(D358:D358)</f>
        <v>243461.6</v>
      </c>
      <c r="E357" s="8">
        <f>SUM(E358:E358)</f>
        <v>63300</v>
      </c>
      <c r="F357" s="33">
        <f t="shared" si="4"/>
        <v>0.25999993428121726</v>
      </c>
    </row>
    <row r="358" spans="1:6" ht="15.75">
      <c r="A358" s="14" t="s">
        <v>49</v>
      </c>
      <c r="B358" s="12">
        <v>243461.6</v>
      </c>
      <c r="C358" s="12">
        <v>0</v>
      </c>
      <c r="D358" s="12">
        <v>243461.6</v>
      </c>
      <c r="E358" s="12">
        <v>63300</v>
      </c>
      <c r="F358" s="33">
        <f t="shared" si="4"/>
        <v>0.25999993428121726</v>
      </c>
    </row>
    <row r="359" spans="1:6" s="53" customFormat="1" ht="18.75">
      <c r="A359" s="50" t="s">
        <v>116</v>
      </c>
      <c r="B359" s="51">
        <f>B341+B347+B352+B355+B357</f>
        <v>280188124.32000005</v>
      </c>
      <c r="C359" s="51">
        <f>C341+C347+C352+C355+C357</f>
        <v>14196946.26</v>
      </c>
      <c r="D359" s="51">
        <f>D341+D347+D352+D355+D357</f>
        <v>294385070.58000004</v>
      </c>
      <c r="E359" s="51">
        <f>E341+E347+E352+E355+E357</f>
        <v>242581266.52</v>
      </c>
      <c r="F359" s="52">
        <f t="shared" si="4"/>
        <v>0.8240270678199281</v>
      </c>
    </row>
    <row r="360" spans="1:6" ht="15.75">
      <c r="A360" s="42"/>
      <c r="B360" s="73"/>
      <c r="C360" s="73"/>
      <c r="D360" s="73"/>
      <c r="E360" s="73"/>
      <c r="F360" s="33"/>
    </row>
    <row r="361" spans="1:6" s="55" customFormat="1" ht="21.75" customHeight="1">
      <c r="A361" s="69" t="s">
        <v>66</v>
      </c>
      <c r="B361" s="56"/>
      <c r="C361" s="56"/>
      <c r="D361" s="56"/>
      <c r="E361" s="56"/>
      <c r="F361" s="57"/>
    </row>
    <row r="362" spans="1:6" ht="15.75">
      <c r="A362" s="32" t="s">
        <v>7</v>
      </c>
      <c r="B362" s="8">
        <f>SUM(B363:B364)</f>
        <v>62263</v>
      </c>
      <c r="C362" s="8">
        <f>SUM(C363:C364)</f>
        <v>0</v>
      </c>
      <c r="D362" s="8">
        <f>SUM(D363:D364)</f>
        <v>62263</v>
      </c>
      <c r="E362" s="8">
        <f>SUM(E363:E364)</f>
        <v>852.5</v>
      </c>
      <c r="F362" s="33"/>
    </row>
    <row r="363" spans="1:6" ht="15.75">
      <c r="A363" s="38" t="s">
        <v>10</v>
      </c>
      <c r="B363" s="12">
        <v>62263</v>
      </c>
      <c r="C363" s="12">
        <v>0</v>
      </c>
      <c r="D363" s="12">
        <v>62263</v>
      </c>
      <c r="E363" s="12">
        <v>739.11</v>
      </c>
      <c r="F363" s="33"/>
    </row>
    <row r="364" spans="1:6" ht="15.75">
      <c r="A364" s="38" t="s">
        <v>11</v>
      </c>
      <c r="B364" s="12">
        <v>0</v>
      </c>
      <c r="C364" s="12">
        <v>0</v>
      </c>
      <c r="D364" s="12">
        <v>0</v>
      </c>
      <c r="E364" s="12">
        <v>113.39</v>
      </c>
      <c r="F364" s="33"/>
    </row>
    <row r="365" spans="1:6" s="53" customFormat="1" ht="18.75">
      <c r="A365" s="50" t="s">
        <v>117</v>
      </c>
      <c r="B365" s="51">
        <f>SUM(B362)</f>
        <v>62263</v>
      </c>
      <c r="C365" s="51">
        <f>SUM(C362)</f>
        <v>0</v>
      </c>
      <c r="D365" s="51">
        <f>SUM(D362)</f>
        <v>62263</v>
      </c>
      <c r="E365" s="51">
        <f>SUM(E362)</f>
        <v>852.5</v>
      </c>
      <c r="F365" s="52"/>
    </row>
    <row r="366" spans="1:6" ht="15.75">
      <c r="A366" s="42"/>
      <c r="B366" s="73"/>
      <c r="C366" s="73"/>
      <c r="D366" s="73"/>
      <c r="E366" s="73"/>
      <c r="F366" s="33"/>
    </row>
    <row r="367" spans="1:6" s="55" customFormat="1" ht="21.75" customHeight="1">
      <c r="A367" s="67" t="s">
        <v>67</v>
      </c>
      <c r="B367" s="68"/>
      <c r="C367" s="68"/>
      <c r="D367" s="68"/>
      <c r="E367" s="68"/>
      <c r="F367" s="57"/>
    </row>
    <row r="368" spans="1:6" s="43" customFormat="1" ht="15.75">
      <c r="A368" s="42" t="s">
        <v>7</v>
      </c>
      <c r="B368" s="8">
        <f>SUM(B369:B370)</f>
        <v>0</v>
      </c>
      <c r="C368" s="8">
        <f>SUM(C369:C370)</f>
        <v>0</v>
      </c>
      <c r="D368" s="8">
        <f>SUM(D369:D370)</f>
        <v>0</v>
      </c>
      <c r="E368" s="8">
        <f>SUM(E369:E370)</f>
        <v>6347.49</v>
      </c>
      <c r="F368" s="33"/>
    </row>
    <row r="369" spans="1:6" s="43" customFormat="1" ht="15.75">
      <c r="A369" s="38" t="s">
        <v>10</v>
      </c>
      <c r="B369" s="12">
        <v>0</v>
      </c>
      <c r="C369" s="12">
        <v>0</v>
      </c>
      <c r="D369" s="12">
        <v>0</v>
      </c>
      <c r="E369" s="12">
        <v>4824.69</v>
      </c>
      <c r="F369" s="33"/>
    </row>
    <row r="370" spans="1:6" s="43" customFormat="1" ht="15.75">
      <c r="A370" s="38" t="s">
        <v>12</v>
      </c>
      <c r="B370" s="12">
        <v>0</v>
      </c>
      <c r="C370" s="12">
        <v>0</v>
      </c>
      <c r="D370" s="12">
        <v>0</v>
      </c>
      <c r="E370" s="12">
        <v>1522.8</v>
      </c>
      <c r="F370" s="33"/>
    </row>
    <row r="371" spans="1:6" s="43" customFormat="1" ht="15.75">
      <c r="A371" s="42" t="s">
        <v>16</v>
      </c>
      <c r="B371" s="8">
        <f>SUM(B372:B373)</f>
        <v>16500</v>
      </c>
      <c r="C371" s="8">
        <f>SUM(C372:C373)</f>
        <v>0</v>
      </c>
      <c r="D371" s="8">
        <f>SUM(D372:D373)</f>
        <v>16500</v>
      </c>
      <c r="E371" s="8">
        <f>SUM(E372:E373)</f>
        <v>15928.56</v>
      </c>
      <c r="F371" s="33">
        <f t="shared" si="4"/>
        <v>0.9653672727272727</v>
      </c>
    </row>
    <row r="372" spans="1:6" ht="15.75">
      <c r="A372" s="38" t="s">
        <v>17</v>
      </c>
      <c r="B372" s="12">
        <v>16500</v>
      </c>
      <c r="C372" s="12">
        <v>0</v>
      </c>
      <c r="D372" s="12">
        <v>16500</v>
      </c>
      <c r="E372" s="12">
        <v>0</v>
      </c>
      <c r="F372" s="33">
        <f t="shared" si="4"/>
        <v>0</v>
      </c>
    </row>
    <row r="373" spans="1:6" ht="15.75">
      <c r="A373" s="14" t="s">
        <v>45</v>
      </c>
      <c r="B373" s="12">
        <v>0</v>
      </c>
      <c r="C373" s="12">
        <v>0</v>
      </c>
      <c r="D373" s="12">
        <v>0</v>
      </c>
      <c r="E373" s="12">
        <v>15928.56</v>
      </c>
      <c r="F373" s="33"/>
    </row>
    <row r="374" spans="1:6" s="53" customFormat="1" ht="18.75">
      <c r="A374" s="50" t="s">
        <v>118</v>
      </c>
      <c r="B374" s="64">
        <f>B368+B371</f>
        <v>16500</v>
      </c>
      <c r="C374" s="64">
        <f>C368+C371</f>
        <v>0</v>
      </c>
      <c r="D374" s="64">
        <f>D368+D371</f>
        <v>16500</v>
      </c>
      <c r="E374" s="64">
        <f>E368+E371</f>
        <v>22276.05</v>
      </c>
      <c r="F374" s="52">
        <f t="shared" si="4"/>
        <v>1.3500636363636362</v>
      </c>
    </row>
    <row r="375" spans="1:6" ht="15.75">
      <c r="A375" s="42"/>
      <c r="B375" s="44"/>
      <c r="C375" s="44"/>
      <c r="D375" s="44"/>
      <c r="E375" s="44"/>
      <c r="F375" s="33"/>
    </row>
    <row r="376" spans="1:6" s="55" customFormat="1" ht="21.75" customHeight="1">
      <c r="A376" s="67" t="s">
        <v>68</v>
      </c>
      <c r="B376" s="68"/>
      <c r="C376" s="68"/>
      <c r="D376" s="68"/>
      <c r="E376" s="68"/>
      <c r="F376" s="57"/>
    </row>
    <row r="377" spans="1:6" ht="15.75">
      <c r="A377" s="7" t="s">
        <v>7</v>
      </c>
      <c r="B377" s="8">
        <f>SUM(B378:B379)</f>
        <v>0</v>
      </c>
      <c r="C377" s="8">
        <f>SUM(C378:C379)</f>
        <v>0</v>
      </c>
      <c r="D377" s="8">
        <f>SUM(D378:D379)</f>
        <v>0</v>
      </c>
      <c r="E377" s="8">
        <f>SUM(E378:E379)</f>
        <v>19157.04</v>
      </c>
      <c r="F377" s="33"/>
    </row>
    <row r="378" spans="1:6" ht="15.75">
      <c r="A378" s="38" t="s">
        <v>9</v>
      </c>
      <c r="B378" s="12">
        <v>0</v>
      </c>
      <c r="C378" s="12">
        <v>0</v>
      </c>
      <c r="D378" s="12">
        <v>0</v>
      </c>
      <c r="E378" s="12">
        <v>17941.68</v>
      </c>
      <c r="F378" s="33"/>
    </row>
    <row r="379" spans="1:6" ht="15.75">
      <c r="A379" s="38" t="s">
        <v>11</v>
      </c>
      <c r="B379" s="12">
        <v>0</v>
      </c>
      <c r="C379" s="12">
        <v>0</v>
      </c>
      <c r="D379" s="12">
        <v>0</v>
      </c>
      <c r="E379" s="12">
        <v>1215.36</v>
      </c>
      <c r="F379" s="33"/>
    </row>
    <row r="380" spans="1:6" ht="15.75">
      <c r="A380" s="7" t="s">
        <v>35</v>
      </c>
      <c r="B380" s="8">
        <f>SUM(B381)</f>
        <v>450000</v>
      </c>
      <c r="C380" s="8">
        <f>SUM(C381)</f>
        <v>0</v>
      </c>
      <c r="D380" s="8">
        <f>SUM(D381)</f>
        <v>450000</v>
      </c>
      <c r="E380" s="8">
        <f>SUM(E381)</f>
        <v>0</v>
      </c>
      <c r="F380" s="33">
        <f aca="true" t="shared" si="5" ref="F380:F408">E380/D380</f>
        <v>0</v>
      </c>
    </row>
    <row r="381" spans="1:6" ht="15.75">
      <c r="A381" s="22" t="s">
        <v>38</v>
      </c>
      <c r="B381" s="12">
        <v>450000</v>
      </c>
      <c r="C381" s="12">
        <v>0</v>
      </c>
      <c r="D381" s="12">
        <v>450000</v>
      </c>
      <c r="E381" s="12">
        <v>0</v>
      </c>
      <c r="F381" s="33">
        <f t="shared" si="5"/>
        <v>0</v>
      </c>
    </row>
    <row r="382" spans="1:6" s="43" customFormat="1" ht="15.75">
      <c r="A382" s="42" t="s">
        <v>16</v>
      </c>
      <c r="B382" s="8">
        <f>SUM(B383:B384)</f>
        <v>351950</v>
      </c>
      <c r="C382" s="8">
        <f>SUM(C383:C384)</f>
        <v>0</v>
      </c>
      <c r="D382" s="8">
        <f>SUM(D383:D384)</f>
        <v>351950</v>
      </c>
      <c r="E382" s="8">
        <f>SUM(E383:E384)</f>
        <v>344167.44</v>
      </c>
      <c r="F382" s="33">
        <f t="shared" si="5"/>
        <v>0.9778873135388549</v>
      </c>
    </row>
    <row r="383" spans="1:6" ht="15.75">
      <c r="A383" s="38" t="s">
        <v>17</v>
      </c>
      <c r="B383" s="12">
        <v>351950</v>
      </c>
      <c r="C383" s="12">
        <v>0</v>
      </c>
      <c r="D383" s="12">
        <v>351950</v>
      </c>
      <c r="E383" s="12">
        <v>8377.54</v>
      </c>
      <c r="F383" s="33">
        <f t="shared" si="5"/>
        <v>0.023803210683335702</v>
      </c>
    </row>
    <row r="384" spans="1:6" ht="15.75">
      <c r="A384" s="14" t="s">
        <v>45</v>
      </c>
      <c r="B384" s="12">
        <v>0</v>
      </c>
      <c r="C384" s="12">
        <v>0</v>
      </c>
      <c r="D384" s="12">
        <v>0</v>
      </c>
      <c r="E384" s="12">
        <v>335789.9</v>
      </c>
      <c r="F384" s="33"/>
    </row>
    <row r="385" spans="1:6" s="53" customFormat="1" ht="18.75">
      <c r="A385" s="50" t="s">
        <v>119</v>
      </c>
      <c r="B385" s="64">
        <f>B377+B380+B382</f>
        <v>801950</v>
      </c>
      <c r="C385" s="64">
        <f>C377+C380+C382</f>
        <v>0</v>
      </c>
      <c r="D385" s="64">
        <f>D377+D380+D382</f>
        <v>801950</v>
      </c>
      <c r="E385" s="64">
        <f>E377+E380+E382</f>
        <v>363324.48</v>
      </c>
      <c r="F385" s="52">
        <f t="shared" si="5"/>
        <v>0.453051287486751</v>
      </c>
    </row>
    <row r="386" spans="1:6" ht="30" customHeight="1">
      <c r="A386" s="85" t="s">
        <v>33</v>
      </c>
      <c r="B386" s="85"/>
      <c r="C386" s="85"/>
      <c r="D386" s="85"/>
      <c r="E386" s="85"/>
      <c r="F386" s="85"/>
    </row>
    <row r="387" spans="1:6" s="30" customFormat="1" ht="31.5">
      <c r="A387" s="1" t="s">
        <v>4</v>
      </c>
      <c r="B387" s="2" t="s">
        <v>0</v>
      </c>
      <c r="C387" s="2" t="s">
        <v>1</v>
      </c>
      <c r="D387" s="2" t="s">
        <v>2</v>
      </c>
      <c r="E387" s="2" t="s">
        <v>3</v>
      </c>
      <c r="F387" s="3" t="s">
        <v>5</v>
      </c>
    </row>
    <row r="388" spans="1:6" ht="15.75">
      <c r="A388" s="42"/>
      <c r="B388" s="44"/>
      <c r="C388" s="44"/>
      <c r="D388" s="44"/>
      <c r="E388" s="44"/>
      <c r="F388" s="33"/>
    </row>
    <row r="389" spans="1:6" s="55" customFormat="1" ht="21.75" customHeight="1">
      <c r="A389" s="67" t="s">
        <v>73</v>
      </c>
      <c r="B389" s="68"/>
      <c r="C389" s="68"/>
      <c r="D389" s="68"/>
      <c r="E389" s="68"/>
      <c r="F389" s="57"/>
    </row>
    <row r="390" spans="1:6" ht="15.75">
      <c r="A390" s="7" t="s">
        <v>7</v>
      </c>
      <c r="B390" s="8">
        <f>SUM(B391:B392)</f>
        <v>0</v>
      </c>
      <c r="C390" s="8">
        <f>SUM(C391:C392)</f>
        <v>0</v>
      </c>
      <c r="D390" s="8">
        <f>SUM(D391:D392)</f>
        <v>0</v>
      </c>
      <c r="E390" s="8">
        <f>SUM(E391:E392)</f>
        <v>62777.42</v>
      </c>
      <c r="F390" s="33"/>
    </row>
    <row r="391" spans="1:6" ht="15.75">
      <c r="A391" s="38" t="s">
        <v>9</v>
      </c>
      <c r="B391" s="12">
        <v>0</v>
      </c>
      <c r="C391" s="12">
        <v>0</v>
      </c>
      <c r="D391" s="12">
        <v>0</v>
      </c>
      <c r="E391" s="12">
        <v>33531.3</v>
      </c>
      <c r="F391" s="33"/>
    </row>
    <row r="392" spans="1:6" ht="15.75">
      <c r="A392" s="38" t="s">
        <v>12</v>
      </c>
      <c r="B392" s="12">
        <v>0</v>
      </c>
      <c r="C392" s="12">
        <v>0</v>
      </c>
      <c r="D392" s="12">
        <v>0</v>
      </c>
      <c r="E392" s="12">
        <v>29246.12</v>
      </c>
      <c r="F392" s="33"/>
    </row>
    <row r="393" spans="1:6" ht="15.75">
      <c r="A393" s="42" t="s">
        <v>16</v>
      </c>
      <c r="B393" s="8">
        <f>SUM(B394:B395)</f>
        <v>221500</v>
      </c>
      <c r="C393" s="8">
        <f>SUM(C394:C395)</f>
        <v>0</v>
      </c>
      <c r="D393" s="8">
        <f>SUM(D394:D395)</f>
        <v>221500</v>
      </c>
      <c r="E393" s="8">
        <f>SUM(E394:E395)</f>
        <v>631037.4</v>
      </c>
      <c r="F393" s="33">
        <f t="shared" si="5"/>
        <v>2.8489273137697517</v>
      </c>
    </row>
    <row r="394" spans="1:6" s="43" customFormat="1" ht="15.75">
      <c r="A394" s="38" t="s">
        <v>17</v>
      </c>
      <c r="B394" s="12">
        <v>221500</v>
      </c>
      <c r="C394" s="12">
        <v>0</v>
      </c>
      <c r="D394" s="12">
        <v>221500</v>
      </c>
      <c r="E394" s="12">
        <v>0</v>
      </c>
      <c r="F394" s="33">
        <f t="shared" si="5"/>
        <v>0</v>
      </c>
    </row>
    <row r="395" spans="1:6" ht="15.75">
      <c r="A395" s="14" t="s">
        <v>45</v>
      </c>
      <c r="B395" s="12">
        <v>0</v>
      </c>
      <c r="C395" s="12">
        <v>0</v>
      </c>
      <c r="D395" s="12">
        <v>0</v>
      </c>
      <c r="E395" s="12">
        <v>631037.4</v>
      </c>
      <c r="F395" s="33"/>
    </row>
    <row r="396" spans="1:6" s="53" customFormat="1" ht="18.75">
      <c r="A396" s="50" t="s">
        <v>120</v>
      </c>
      <c r="B396" s="64">
        <f>B390+B393</f>
        <v>221500</v>
      </c>
      <c r="C396" s="64">
        <f>C390+C393</f>
        <v>0</v>
      </c>
      <c r="D396" s="64">
        <f>D390+D393</f>
        <v>221500</v>
      </c>
      <c r="E396" s="64">
        <f>E390+E393</f>
        <v>693814.8200000001</v>
      </c>
      <c r="F396" s="52">
        <f t="shared" si="5"/>
        <v>3.1323468171557565</v>
      </c>
    </row>
    <row r="397" spans="1:6" ht="15.75">
      <c r="A397" s="42"/>
      <c r="B397" s="44"/>
      <c r="C397" s="44"/>
      <c r="D397" s="44"/>
      <c r="E397" s="44"/>
      <c r="F397" s="33"/>
    </row>
    <row r="398" spans="1:6" s="55" customFormat="1" ht="21.75" customHeight="1">
      <c r="A398" s="67" t="s">
        <v>69</v>
      </c>
      <c r="B398" s="68"/>
      <c r="C398" s="68"/>
      <c r="D398" s="68"/>
      <c r="E398" s="68"/>
      <c r="F398" s="57"/>
    </row>
    <row r="399" spans="1:6" ht="15.75">
      <c r="A399" s="7" t="s">
        <v>35</v>
      </c>
      <c r="B399" s="44">
        <f>SUM(B400:B400)</f>
        <v>168867</v>
      </c>
      <c r="C399" s="44">
        <f>SUM(C400:C400)</f>
        <v>0</v>
      </c>
      <c r="D399" s="44">
        <f>SUM(D400:D400)</f>
        <v>168867</v>
      </c>
      <c r="E399" s="44">
        <f>SUM(E400:E400)</f>
        <v>168867</v>
      </c>
      <c r="F399" s="33">
        <f t="shared" si="5"/>
        <v>1</v>
      </c>
    </row>
    <row r="400" spans="1:6" ht="15.75">
      <c r="A400" s="22" t="s">
        <v>39</v>
      </c>
      <c r="B400" s="45">
        <v>168867</v>
      </c>
      <c r="C400" s="45">
        <v>0</v>
      </c>
      <c r="D400" s="45">
        <v>168867</v>
      </c>
      <c r="E400" s="24">
        <v>168867</v>
      </c>
      <c r="F400" s="33">
        <f t="shared" si="5"/>
        <v>1</v>
      </c>
    </row>
    <row r="401" spans="1:6" s="53" customFormat="1" ht="18.75">
      <c r="A401" s="50" t="s">
        <v>121</v>
      </c>
      <c r="B401" s="64">
        <f>B399</f>
        <v>168867</v>
      </c>
      <c r="C401" s="64">
        <f>C399</f>
        <v>0</v>
      </c>
      <c r="D401" s="64">
        <f>D399</f>
        <v>168867</v>
      </c>
      <c r="E401" s="64">
        <f>E399</f>
        <v>168867</v>
      </c>
      <c r="F401" s="52">
        <f t="shared" si="5"/>
        <v>1</v>
      </c>
    </row>
    <row r="402" spans="1:6" ht="15.75">
      <c r="A402" s="42"/>
      <c r="B402" s="44"/>
      <c r="C402" s="44"/>
      <c r="D402" s="44"/>
      <c r="E402" s="44"/>
      <c r="F402" s="33"/>
    </row>
    <row r="403" spans="1:6" s="31" customFormat="1" ht="21.75" customHeight="1">
      <c r="A403" s="18" t="s">
        <v>70</v>
      </c>
      <c r="B403" s="25"/>
      <c r="C403" s="15"/>
      <c r="D403" s="15"/>
      <c r="E403" s="15"/>
      <c r="F403" s="16"/>
    </row>
    <row r="404" spans="1:6" ht="15.75">
      <c r="A404" s="7" t="s">
        <v>21</v>
      </c>
      <c r="B404" s="8">
        <f>SUM(B405:B405)</f>
        <v>5885304.99</v>
      </c>
      <c r="C404" s="8">
        <f>SUM(C405:C405)</f>
        <v>3026649.48</v>
      </c>
      <c r="D404" s="8">
        <f>SUM(D405:D405)</f>
        <v>8911954.47</v>
      </c>
      <c r="E404" s="8">
        <f>SUM(E405:E405)</f>
        <v>0</v>
      </c>
      <c r="F404" s="33">
        <f t="shared" si="5"/>
        <v>0</v>
      </c>
    </row>
    <row r="405" spans="1:6" ht="15.75">
      <c r="A405" s="14" t="s">
        <v>71</v>
      </c>
      <c r="B405" s="12">
        <v>5885304.99</v>
      </c>
      <c r="C405" s="12">
        <v>3026649.48</v>
      </c>
      <c r="D405" s="12">
        <v>8911954.47</v>
      </c>
      <c r="E405" s="12">
        <v>0</v>
      </c>
      <c r="F405" s="33">
        <f t="shared" si="5"/>
        <v>0</v>
      </c>
    </row>
    <row r="406" spans="1:6" ht="15.75">
      <c r="A406" s="13" t="s">
        <v>122</v>
      </c>
      <c r="B406" s="19">
        <f>B404</f>
        <v>5885304.99</v>
      </c>
      <c r="C406" s="19">
        <f>C404</f>
        <v>3026649.48</v>
      </c>
      <c r="D406" s="19">
        <f>D404</f>
        <v>8911954.47</v>
      </c>
      <c r="E406" s="19">
        <f>E404</f>
        <v>0</v>
      </c>
      <c r="F406" s="11">
        <f t="shared" si="5"/>
        <v>0</v>
      </c>
    </row>
    <row r="407" spans="1:6" ht="15.75">
      <c r="A407" s="35"/>
      <c r="B407" s="23"/>
      <c r="C407" s="23"/>
      <c r="D407" s="23"/>
      <c r="E407" s="12"/>
      <c r="F407" s="33"/>
    </row>
    <row r="408" spans="1:6" ht="30" customHeight="1">
      <c r="A408" s="26" t="s">
        <v>13</v>
      </c>
      <c r="B408" s="27">
        <f>B406+B401+B396+B385+B374+B365+B359+B336+B327+B322+B311+B304+B299+B289+B284+B277+B244+B236+B225+B219+B211+B203+B194+B185+B175+B166+B155+B146+B136+B126+B115+B107+B96+B85+B76+B64+B54+B41+B28+B18+B8</f>
        <v>346070982.09</v>
      </c>
      <c r="C408" s="27">
        <f>C406+C401+C396+C385+C374+C365+C359+C336+C327+C322+C311+C304+C299+C289+C284+C277+C244+C236+C225+C219+C211+C203+C194+C185+C175+C166+C155+C146+C136+C126+C115+C107+C96+C85+C76+C64+C54+C41+C28+C18+C8</f>
        <v>17308663.74</v>
      </c>
      <c r="D408" s="27">
        <f>D406+D401+D396+D385+D374+D365+D359+D336+D327+D322+D311+D304+D299+D289+D284+D277+D244+D236+D225+D219+D211+D203+D194+D185+D175+D166+D155+D146+D136+D126+D115+D107+D96+D85+D76+D64+D54+D41+D28+D18+D8</f>
        <v>363379645.83</v>
      </c>
      <c r="E408" s="27">
        <f>E406+E401+E396+E385+E374+E365+E359+E336+E327+E322+E311+E304+E299+E289+E284+E277+E244+E236+E225+E219+E211+E203+E194+E185+E175+E166+E155+E146+E136+E126+E115+E107+E96+E85+E76+E64+E54+E41+E28+E18+E8</f>
        <v>358704434.42665017</v>
      </c>
      <c r="F408" s="78">
        <f t="shared" si="5"/>
        <v>0.9871340856401819</v>
      </c>
    </row>
    <row r="409" spans="1:6" ht="15.75">
      <c r="A409" s="46"/>
      <c r="B409" s="47"/>
      <c r="C409" s="47"/>
      <c r="D409" s="47"/>
      <c r="E409" s="28"/>
      <c r="F409" s="48"/>
    </row>
    <row r="410" spans="1:6" ht="15.75">
      <c r="A410" s="46" t="s">
        <v>136</v>
      </c>
      <c r="B410" s="47"/>
      <c r="C410" s="47"/>
      <c r="D410" s="47"/>
      <c r="E410" s="28"/>
      <c r="F410" s="48"/>
    </row>
    <row r="411" ht="20.25" customHeight="1">
      <c r="A411" s="29" t="s">
        <v>87</v>
      </c>
    </row>
    <row r="412" ht="20.25" customHeight="1">
      <c r="A412" s="79" t="s">
        <v>139</v>
      </c>
    </row>
    <row r="413" spans="1:5" ht="15.75">
      <c r="A413" s="29" t="s">
        <v>140</v>
      </c>
      <c r="E413" s="34"/>
    </row>
    <row r="414" ht="15.75">
      <c r="A414" s="29" t="s">
        <v>137</v>
      </c>
    </row>
    <row r="415" ht="15.75">
      <c r="A415" s="29" t="s">
        <v>138</v>
      </c>
    </row>
    <row r="421" spans="1:2" ht="15.75">
      <c r="A421" s="29" t="s">
        <v>142</v>
      </c>
      <c r="B421" s="34">
        <v>355620938.05665016</v>
      </c>
    </row>
    <row r="422" spans="1:2" ht="15.75">
      <c r="A422" s="29" t="s">
        <v>141</v>
      </c>
      <c r="B422" s="34">
        <v>358704434.43000007</v>
      </c>
    </row>
    <row r="423" spans="1:2" ht="15.75">
      <c r="A423" s="80" t="s">
        <v>143</v>
      </c>
      <c r="B423" s="34">
        <f>B422-B421</f>
        <v>3083496.373349905</v>
      </c>
    </row>
    <row r="424" ht="15.75">
      <c r="B424" s="34"/>
    </row>
    <row r="426" ht="15.75">
      <c r="B426" s="29">
        <v>3083496.37</v>
      </c>
    </row>
  </sheetData>
  <sheetProtection/>
  <mergeCells count="9">
    <mergeCell ref="A386:F386"/>
    <mergeCell ref="A1:F1"/>
    <mergeCell ref="A213:B213"/>
    <mergeCell ref="A238:F238"/>
    <mergeCell ref="A206:B206"/>
    <mergeCell ref="A221:B221"/>
    <mergeCell ref="A245:F245"/>
    <mergeCell ref="A290:F290"/>
    <mergeCell ref="A337:F337"/>
  </mergeCells>
  <printOptions horizontalCentered="1"/>
  <pageMargins left="0.7086614173228347" right="0.7086614173228347" top="0.7480314960629921" bottom="0.5511811023622047" header="0.31496062992125984" footer="0.4330708661417323"/>
  <pageSetup fitToHeight="14" fitToWidth="1" horizontalDpi="600" verticalDpi="600" orientation="landscape" paperSize="9" scale="71" r:id="rId1"/>
  <ignoredErrors>
    <ignoredError sqref="A11:F17 A411:F411 B410:F410 A271:F276 A270:E270 B415:C415 C413:F413 B414:C414 A409:F409 A408 F408 A171:F174 A170:C170 F170 F414 F415 A343:F358 A342:D342 F342 A19:F27 A18 F18 A29:F40 A28 F28 A42:F53 A41 F41 A55:F63 A54 F54 A65:F75 A64 F64 A77:F84 A76 F76 A86:F95 A85 F85 A97:F106 A96 F96 A108:F114 A107 F107 A116:F125 A115 F115 A127:F135 A126 F126 A137:F145 A136 F136 A147:F154 A146 F146 A157:F165 A155 F155 A167:F169 A166 F166 A176:F184 A175 F175 A186:F193 A185 A195:F202 A194 F194 A205:F210 A203 F203 A212:F218 A211 F211 A220:F224 A219 F219 A226:F235 A225 F225 A237:F243 A236 F236 A247:F254 A244 F244 A278:F283 A277 F277 A256:F265 A255 C255:F255 A267:F269 A266 C266:F266 A285:F288 A284 F284 A292:F298 A289 F289 A300:F303 A299 F299 A305:F305 A304 F304 A312:F321 A311 F311 A323:F326 A322 F322 A328:F335 A327 F327 A339:F341 A336 F336 A360:F364 A359 F359 A366:F373 A365 F365 A375:F384 A374 F374 A388:F395 A385 F385 A397:F400 A396 F396 A402:F405 A401 F401 A407:F407 A406 F406 A306:F3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 Sanz Gil</dc:creator>
  <cp:keywords/>
  <dc:description/>
  <cp:lastModifiedBy>upm</cp:lastModifiedBy>
  <cp:lastPrinted>2017-08-29T06:43:09Z</cp:lastPrinted>
  <dcterms:created xsi:type="dcterms:W3CDTF">2016-07-19T07:27:47Z</dcterms:created>
  <dcterms:modified xsi:type="dcterms:W3CDTF">2018-01-16T18:22:14Z</dcterms:modified>
  <cp:category/>
  <cp:version/>
  <cp:contentType/>
  <cp:contentStatus/>
</cp:coreProperties>
</file>